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CENDI\Cargar Pagina CENDI\Archivos Cargar Pagina\"/>
    </mc:Choice>
  </mc:AlternateContent>
  <bookViews>
    <workbookView xWindow="0" yWindow="0" windowWidth="20490" windowHeight="7650"/>
  </bookViews>
  <sheets>
    <sheet name="1ra Quincena" sheetId="1" r:id="rId1"/>
    <sheet name="2da Quincena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68" i="2" l="1"/>
  <c r="E69" i="2" s="1"/>
  <c r="F69" i="2" s="1"/>
  <c r="Y62" i="2"/>
  <c r="V62" i="2"/>
  <c r="T62" i="2"/>
  <c r="S62" i="2"/>
  <c r="R62" i="2"/>
  <c r="Q62" i="2"/>
  <c r="O62" i="2"/>
  <c r="N62" i="2"/>
  <c r="H62" i="2"/>
  <c r="G62" i="2"/>
  <c r="E62" i="2"/>
  <c r="AA61" i="2"/>
  <c r="Z61" i="2"/>
  <c r="AB61" i="2" s="1"/>
  <c r="U61" i="2"/>
  <c r="W61" i="2" s="1"/>
  <c r="P61" i="2"/>
  <c r="AA60" i="2"/>
  <c r="Z60" i="2"/>
  <c r="AB60" i="2" s="1"/>
  <c r="U60" i="2"/>
  <c r="W60" i="2" s="1"/>
  <c r="P60" i="2"/>
  <c r="AA59" i="2"/>
  <c r="Z59" i="2"/>
  <c r="AB59" i="2" s="1"/>
  <c r="W59" i="2"/>
  <c r="U59" i="2"/>
  <c r="P59" i="2"/>
  <c r="X59" i="2" s="1"/>
  <c r="AA58" i="2"/>
  <c r="Z58" i="2"/>
  <c r="U58" i="2"/>
  <c r="W58" i="2" s="1"/>
  <c r="P58" i="2"/>
  <c r="AA57" i="2"/>
  <c r="Z57" i="2"/>
  <c r="AB57" i="2" s="1"/>
  <c r="U57" i="2"/>
  <c r="W57" i="2" s="1"/>
  <c r="P57" i="2"/>
  <c r="AA56" i="2"/>
  <c r="Z56" i="2"/>
  <c r="AB56" i="2" s="1"/>
  <c r="U56" i="2"/>
  <c r="W56" i="2" s="1"/>
  <c r="P56" i="2"/>
  <c r="Y53" i="2"/>
  <c r="T53" i="2"/>
  <c r="S53" i="2"/>
  <c r="R53" i="2"/>
  <c r="Q53" i="2"/>
  <c r="O53" i="2"/>
  <c r="N53" i="2"/>
  <c r="M53" i="2"/>
  <c r="M66" i="2" s="1"/>
  <c r="L53" i="2"/>
  <c r="L66" i="2" s="1"/>
  <c r="K53" i="2"/>
  <c r="K66" i="2" s="1"/>
  <c r="J53" i="2"/>
  <c r="J66" i="2" s="1"/>
  <c r="I53" i="2"/>
  <c r="I66" i="2" s="1"/>
  <c r="H53" i="2"/>
  <c r="G53" i="2"/>
  <c r="E53" i="2"/>
  <c r="AA52" i="2"/>
  <c r="Z52" i="2"/>
  <c r="U52" i="2"/>
  <c r="W52" i="2" s="1"/>
  <c r="P52" i="2"/>
  <c r="AA51" i="2"/>
  <c r="Z51" i="2"/>
  <c r="U51" i="2"/>
  <c r="W51" i="2" s="1"/>
  <c r="X51" i="2" s="1"/>
  <c r="P51" i="2"/>
  <c r="AA50" i="2"/>
  <c r="Z50" i="2"/>
  <c r="AB50" i="2" s="1"/>
  <c r="U50" i="2"/>
  <c r="W50" i="2" s="1"/>
  <c r="X50" i="2" s="1"/>
  <c r="P50" i="2"/>
  <c r="AA49" i="2"/>
  <c r="AB49" i="2" s="1"/>
  <c r="Z49" i="2"/>
  <c r="U49" i="2"/>
  <c r="W49" i="2" s="1"/>
  <c r="P49" i="2"/>
  <c r="AA48" i="2"/>
  <c r="Z48" i="2"/>
  <c r="U48" i="2"/>
  <c r="W48" i="2" s="1"/>
  <c r="P48" i="2"/>
  <c r="AA47" i="2"/>
  <c r="Z47" i="2"/>
  <c r="U47" i="2"/>
  <c r="W47" i="2" s="1"/>
  <c r="X47" i="2" s="1"/>
  <c r="P47" i="2"/>
  <c r="AA46" i="2"/>
  <c r="Z46" i="2"/>
  <c r="AB46" i="2" s="1"/>
  <c r="U46" i="2"/>
  <c r="W46" i="2" s="1"/>
  <c r="X46" i="2" s="1"/>
  <c r="P46" i="2"/>
  <c r="AB45" i="2"/>
  <c r="W45" i="2"/>
  <c r="P45" i="2"/>
  <c r="AA44" i="2"/>
  <c r="AB44" i="2" s="1"/>
  <c r="Z44" i="2"/>
  <c r="U44" i="2"/>
  <c r="W44" i="2" s="1"/>
  <c r="P44" i="2"/>
  <c r="AA43" i="2"/>
  <c r="Z43" i="2"/>
  <c r="U43" i="2"/>
  <c r="W43" i="2" s="1"/>
  <c r="P43" i="2"/>
  <c r="AA42" i="2"/>
  <c r="Z42" i="2"/>
  <c r="U42" i="2"/>
  <c r="W42" i="2" s="1"/>
  <c r="X42" i="2" s="1"/>
  <c r="P42" i="2"/>
  <c r="AA41" i="2"/>
  <c r="Z41" i="2"/>
  <c r="AB41" i="2" s="1"/>
  <c r="U41" i="2"/>
  <c r="W41" i="2" s="1"/>
  <c r="X41" i="2" s="1"/>
  <c r="P41" i="2"/>
  <c r="AA40" i="2"/>
  <c r="AB40" i="2" s="1"/>
  <c r="Z40" i="2"/>
  <c r="U40" i="2"/>
  <c r="W40" i="2" s="1"/>
  <c r="P40" i="2"/>
  <c r="AA39" i="2"/>
  <c r="Z39" i="2"/>
  <c r="U39" i="2"/>
  <c r="W39" i="2" s="1"/>
  <c r="P39" i="2"/>
  <c r="AA38" i="2"/>
  <c r="Z38" i="2"/>
  <c r="U38" i="2"/>
  <c r="W38" i="2" s="1"/>
  <c r="P38" i="2"/>
  <c r="AA37" i="2"/>
  <c r="Z37" i="2"/>
  <c r="AB37" i="2" s="1"/>
  <c r="U37" i="2"/>
  <c r="W37" i="2" s="1"/>
  <c r="X37" i="2" s="1"/>
  <c r="P37" i="2"/>
  <c r="AA36" i="2"/>
  <c r="AA53" i="2" s="1"/>
  <c r="Z36" i="2"/>
  <c r="U36" i="2"/>
  <c r="U53" i="2" s="1"/>
  <c r="P36" i="2"/>
  <c r="Y32" i="2"/>
  <c r="T32" i="2"/>
  <c r="S32" i="2"/>
  <c r="R32" i="2"/>
  <c r="Q32" i="2"/>
  <c r="O32" i="2"/>
  <c r="N32" i="2"/>
  <c r="G32" i="2"/>
  <c r="E32" i="2"/>
  <c r="AA31" i="2"/>
  <c r="Z31" i="2"/>
  <c r="AB31" i="2" s="1"/>
  <c r="U31" i="2"/>
  <c r="W31" i="2" s="1"/>
  <c r="P31" i="2"/>
  <c r="AA30" i="2"/>
  <c r="Z30" i="2"/>
  <c r="AB30" i="2" s="1"/>
  <c r="U30" i="2"/>
  <c r="W30" i="2" s="1"/>
  <c r="P30" i="2"/>
  <c r="AA29" i="2"/>
  <c r="Z29" i="2"/>
  <c r="AB29" i="2" s="1"/>
  <c r="U29" i="2"/>
  <c r="W29" i="2" s="1"/>
  <c r="P29" i="2"/>
  <c r="AA28" i="2"/>
  <c r="AA32" i="2" s="1"/>
  <c r="Z28" i="2"/>
  <c r="U28" i="2"/>
  <c r="U32" i="2" s="1"/>
  <c r="P28" i="2"/>
  <c r="Y25" i="2"/>
  <c r="V25" i="2"/>
  <c r="V66" i="2" s="1"/>
  <c r="T25" i="2"/>
  <c r="S25" i="2"/>
  <c r="R25" i="2"/>
  <c r="Q25" i="2"/>
  <c r="O25" i="2"/>
  <c r="N25" i="2"/>
  <c r="H25" i="2"/>
  <c r="G25" i="2"/>
  <c r="E25" i="2"/>
  <c r="AA24" i="2"/>
  <c r="Z24" i="2"/>
  <c r="AB24" i="2" s="1"/>
  <c r="U24" i="2"/>
  <c r="W24" i="2" s="1"/>
  <c r="P24" i="2"/>
  <c r="AA23" i="2"/>
  <c r="Z23" i="2"/>
  <c r="AB23" i="2" s="1"/>
  <c r="U23" i="2"/>
  <c r="W23" i="2" s="1"/>
  <c r="P23" i="2"/>
  <c r="AA22" i="2"/>
  <c r="Z22" i="2"/>
  <c r="AB22" i="2" s="1"/>
  <c r="W22" i="2"/>
  <c r="U22" i="2"/>
  <c r="P22" i="2"/>
  <c r="X22" i="2" s="1"/>
  <c r="AA21" i="2"/>
  <c r="Z21" i="2"/>
  <c r="AB21" i="2" s="1"/>
  <c r="W21" i="2"/>
  <c r="U21" i="2"/>
  <c r="P21" i="2"/>
  <c r="X21" i="2" s="1"/>
  <c r="AA20" i="2"/>
  <c r="Z20" i="2"/>
  <c r="AB20" i="2" s="1"/>
  <c r="U20" i="2"/>
  <c r="W20" i="2" s="1"/>
  <c r="P20" i="2"/>
  <c r="AA19" i="2"/>
  <c r="Z19" i="2"/>
  <c r="AB19" i="2" s="1"/>
  <c r="U19" i="2"/>
  <c r="W19" i="2" s="1"/>
  <c r="P19" i="2"/>
  <c r="AA18" i="2"/>
  <c r="Z18" i="2"/>
  <c r="AB18" i="2" s="1"/>
  <c r="W18" i="2"/>
  <c r="U18" i="2"/>
  <c r="P18" i="2"/>
  <c r="X18" i="2" s="1"/>
  <c r="AA17" i="2"/>
  <c r="Z17" i="2"/>
  <c r="AB17" i="2" s="1"/>
  <c r="W17" i="2"/>
  <c r="U17" i="2"/>
  <c r="P17" i="2"/>
  <c r="X17" i="2" s="1"/>
  <c r="AA16" i="2"/>
  <c r="Z16" i="2"/>
  <c r="AB16" i="2" s="1"/>
  <c r="U16" i="2"/>
  <c r="W16" i="2" s="1"/>
  <c r="P16" i="2"/>
  <c r="AA15" i="2"/>
  <c r="Z15" i="2"/>
  <c r="AB15" i="2" s="1"/>
  <c r="U15" i="2"/>
  <c r="W15" i="2" s="1"/>
  <c r="P15" i="2"/>
  <c r="AB14" i="2"/>
  <c r="P14" i="2"/>
  <c r="AA13" i="2"/>
  <c r="Z13" i="2"/>
  <c r="AB13" i="2" s="1"/>
  <c r="U13" i="2"/>
  <c r="W13" i="2" s="1"/>
  <c r="P13" i="2"/>
  <c r="AA12" i="2"/>
  <c r="Z12" i="2"/>
  <c r="Z25" i="2" s="1"/>
  <c r="U12" i="2"/>
  <c r="U25" i="2" s="1"/>
  <c r="P12" i="2"/>
  <c r="Y9" i="2"/>
  <c r="T9" i="2"/>
  <c r="S9" i="2"/>
  <c r="R9" i="2"/>
  <c r="Q9" i="2"/>
  <c r="O9" i="2"/>
  <c r="N9" i="2"/>
  <c r="G9" i="2"/>
  <c r="E9" i="2"/>
  <c r="AA8" i="2"/>
  <c r="Z8" i="2"/>
  <c r="AB8" i="2" s="1"/>
  <c r="U8" i="2"/>
  <c r="W8" i="2" s="1"/>
  <c r="P8" i="2"/>
  <c r="AA7" i="2"/>
  <c r="AA9" i="2" s="1"/>
  <c r="Z7" i="2"/>
  <c r="W7" i="2"/>
  <c r="U7" i="2"/>
  <c r="U9" i="2" s="1"/>
  <c r="P7" i="2"/>
  <c r="X7" i="2" s="1"/>
  <c r="E68" i="1"/>
  <c r="E69" i="1" s="1"/>
  <c r="F69" i="1" s="1"/>
  <c r="Z62" i="1"/>
  <c r="W62" i="1"/>
  <c r="U62" i="1"/>
  <c r="T62" i="1"/>
  <c r="S62" i="1"/>
  <c r="R62" i="1"/>
  <c r="O62" i="1"/>
  <c r="N62" i="1"/>
  <c r="H62" i="1"/>
  <c r="G62" i="1"/>
  <c r="E62" i="1"/>
  <c r="AB61" i="1"/>
  <c r="AA61" i="1"/>
  <c r="AC61" i="1" s="1"/>
  <c r="V61" i="1"/>
  <c r="X61" i="1" s="1"/>
  <c r="Q61" i="1"/>
  <c r="P61" i="1"/>
  <c r="AB60" i="1"/>
  <c r="AA60" i="1"/>
  <c r="V60" i="1"/>
  <c r="X60" i="1" s="1"/>
  <c r="P60" i="1"/>
  <c r="Q60" i="1" s="1"/>
  <c r="AB59" i="1"/>
  <c r="AA59" i="1"/>
  <c r="AC59" i="1" s="1"/>
  <c r="V59" i="1"/>
  <c r="X59" i="1" s="1"/>
  <c r="Q59" i="1"/>
  <c r="P59" i="1"/>
  <c r="AB58" i="1"/>
  <c r="AA58" i="1"/>
  <c r="V58" i="1"/>
  <c r="X58" i="1" s="1"/>
  <c r="P58" i="1"/>
  <c r="Q58" i="1" s="1"/>
  <c r="Y58" i="1" s="1"/>
  <c r="AB57" i="1"/>
  <c r="AA57" i="1"/>
  <c r="AC57" i="1" s="1"/>
  <c r="V57" i="1"/>
  <c r="X57" i="1" s="1"/>
  <c r="Q57" i="1"/>
  <c r="P57" i="1"/>
  <c r="AB56" i="1"/>
  <c r="AB62" i="1" s="1"/>
  <c r="AA56" i="1"/>
  <c r="V56" i="1"/>
  <c r="V62" i="1" s="1"/>
  <c r="P56" i="1"/>
  <c r="Z53" i="1"/>
  <c r="U53" i="1"/>
  <c r="T53" i="1"/>
  <c r="S53" i="1"/>
  <c r="R53" i="1"/>
  <c r="O53" i="1"/>
  <c r="N53" i="1"/>
  <c r="M53" i="1"/>
  <c r="M66" i="1" s="1"/>
  <c r="L53" i="1"/>
  <c r="L66" i="1" s="1"/>
  <c r="K53" i="1"/>
  <c r="K66" i="1" s="1"/>
  <c r="J53" i="1"/>
  <c r="J66" i="1" s="1"/>
  <c r="I53" i="1"/>
  <c r="I66" i="1" s="1"/>
  <c r="H53" i="1"/>
  <c r="G53" i="1"/>
  <c r="E53" i="1"/>
  <c r="AB52" i="1"/>
  <c r="AA52" i="1"/>
  <c r="V52" i="1"/>
  <c r="X52" i="1" s="1"/>
  <c r="P52" i="1"/>
  <c r="Q52" i="1" s="1"/>
  <c r="AB51" i="1"/>
  <c r="AA51" i="1"/>
  <c r="V51" i="1"/>
  <c r="X51" i="1" s="1"/>
  <c r="P51" i="1"/>
  <c r="Q51" i="1" s="1"/>
  <c r="AB50" i="1"/>
  <c r="AA50" i="1"/>
  <c r="V50" i="1"/>
  <c r="X50" i="1" s="1"/>
  <c r="P50" i="1"/>
  <c r="Q50" i="1" s="1"/>
  <c r="AB49" i="1"/>
  <c r="AA49" i="1"/>
  <c r="V49" i="1"/>
  <c r="X49" i="1" s="1"/>
  <c r="P49" i="1"/>
  <c r="Q49" i="1" s="1"/>
  <c r="AB48" i="1"/>
  <c r="AA48" i="1"/>
  <c r="V48" i="1"/>
  <c r="X48" i="1" s="1"/>
  <c r="P48" i="1"/>
  <c r="Q48" i="1" s="1"/>
  <c r="Y48" i="1" s="1"/>
  <c r="AB47" i="1"/>
  <c r="AA47" i="1"/>
  <c r="AC47" i="1" s="1"/>
  <c r="V47" i="1"/>
  <c r="X47" i="1" s="1"/>
  <c r="Q47" i="1"/>
  <c r="P47" i="1"/>
  <c r="AB46" i="1"/>
  <c r="AA46" i="1"/>
  <c r="V46" i="1"/>
  <c r="X46" i="1" s="1"/>
  <c r="P46" i="1"/>
  <c r="Q46" i="1" s="1"/>
  <c r="AC45" i="1"/>
  <c r="X45" i="1"/>
  <c r="P45" i="1"/>
  <c r="Q45" i="1" s="1"/>
  <c r="Y45" i="1" s="1"/>
  <c r="AB44" i="1"/>
  <c r="AA44" i="1"/>
  <c r="AC44" i="1" s="1"/>
  <c r="V44" i="1"/>
  <c r="X44" i="1" s="1"/>
  <c r="Q44" i="1"/>
  <c r="P44" i="1"/>
  <c r="AB43" i="1"/>
  <c r="AA43" i="1"/>
  <c r="V43" i="1"/>
  <c r="X43" i="1" s="1"/>
  <c r="P43" i="1"/>
  <c r="Q43" i="1" s="1"/>
  <c r="AB42" i="1"/>
  <c r="AA42" i="1"/>
  <c r="AC42" i="1" s="1"/>
  <c r="V42" i="1"/>
  <c r="X42" i="1" s="1"/>
  <c r="Q42" i="1"/>
  <c r="P42" i="1"/>
  <c r="AB41" i="1"/>
  <c r="AA41" i="1"/>
  <c r="V41" i="1"/>
  <c r="X41" i="1" s="1"/>
  <c r="P41" i="1"/>
  <c r="Q41" i="1" s="1"/>
  <c r="Y41" i="1" s="1"/>
  <c r="AB40" i="1"/>
  <c r="AA40" i="1"/>
  <c r="AC40" i="1" s="1"/>
  <c r="V40" i="1"/>
  <c r="X40" i="1" s="1"/>
  <c r="Q40" i="1"/>
  <c r="P40" i="1"/>
  <c r="AB39" i="1"/>
  <c r="AA39" i="1"/>
  <c r="V39" i="1"/>
  <c r="X39" i="1" s="1"/>
  <c r="P39" i="1"/>
  <c r="Q39" i="1" s="1"/>
  <c r="AB38" i="1"/>
  <c r="AA38" i="1"/>
  <c r="AC38" i="1" s="1"/>
  <c r="V38" i="1"/>
  <c r="X38" i="1" s="1"/>
  <c r="Q38" i="1"/>
  <c r="P38" i="1"/>
  <c r="AB37" i="1"/>
  <c r="AA37" i="1"/>
  <c r="V37" i="1"/>
  <c r="X37" i="1" s="1"/>
  <c r="P37" i="1"/>
  <c r="Q37" i="1" s="1"/>
  <c r="Y37" i="1" s="1"/>
  <c r="AB36" i="1"/>
  <c r="AA36" i="1"/>
  <c r="AC36" i="1" s="1"/>
  <c r="V36" i="1"/>
  <c r="X36" i="1" s="1"/>
  <c r="Q36" i="1"/>
  <c r="P36" i="1"/>
  <c r="Z32" i="1"/>
  <c r="U32" i="1"/>
  <c r="T32" i="1"/>
  <c r="S32" i="1"/>
  <c r="R32" i="1"/>
  <c r="O32" i="1"/>
  <c r="N32" i="1"/>
  <c r="G32" i="1"/>
  <c r="E32" i="1"/>
  <c r="AB31" i="1"/>
  <c r="AA31" i="1"/>
  <c r="AC31" i="1" s="1"/>
  <c r="V31" i="1"/>
  <c r="X31" i="1" s="1"/>
  <c r="P31" i="1"/>
  <c r="Q31" i="1" s="1"/>
  <c r="AB30" i="1"/>
  <c r="AA30" i="1"/>
  <c r="V30" i="1"/>
  <c r="X30" i="1" s="1"/>
  <c r="P30" i="1"/>
  <c r="Q30" i="1" s="1"/>
  <c r="AB29" i="1"/>
  <c r="AA29" i="1"/>
  <c r="V29" i="1"/>
  <c r="X29" i="1" s="1"/>
  <c r="P29" i="1"/>
  <c r="Q29" i="1" s="1"/>
  <c r="AB28" i="1"/>
  <c r="AB32" i="1" s="1"/>
  <c r="AA28" i="1"/>
  <c r="AA32" i="1" s="1"/>
  <c r="V28" i="1"/>
  <c r="X28" i="1" s="1"/>
  <c r="X32" i="1" s="1"/>
  <c r="P28" i="1"/>
  <c r="P32" i="1" s="1"/>
  <c r="Z25" i="1"/>
  <c r="W25" i="1"/>
  <c r="W66" i="1" s="1"/>
  <c r="U25" i="1"/>
  <c r="T25" i="1"/>
  <c r="S25" i="1"/>
  <c r="R25" i="1"/>
  <c r="O25" i="1"/>
  <c r="N25" i="1"/>
  <c r="H25" i="1"/>
  <c r="G25" i="1"/>
  <c r="E25" i="1"/>
  <c r="AB24" i="1"/>
  <c r="AA24" i="1"/>
  <c r="V24" i="1"/>
  <c r="X24" i="1" s="1"/>
  <c r="P24" i="1"/>
  <c r="Q24" i="1" s="1"/>
  <c r="AB23" i="1"/>
  <c r="AA23" i="1"/>
  <c r="AC23" i="1" s="1"/>
  <c r="V23" i="1"/>
  <c r="X23" i="1" s="1"/>
  <c r="Q23" i="1"/>
  <c r="P23" i="1"/>
  <c r="AB22" i="1"/>
  <c r="AA22" i="1"/>
  <c r="V22" i="1"/>
  <c r="X22" i="1" s="1"/>
  <c r="P22" i="1"/>
  <c r="Q22" i="1" s="1"/>
  <c r="Y22" i="1" s="1"/>
  <c r="AB21" i="1"/>
  <c r="AA21" i="1"/>
  <c r="AC21" i="1" s="1"/>
  <c r="V21" i="1"/>
  <c r="X21" i="1" s="1"/>
  <c r="Q21" i="1"/>
  <c r="P21" i="1"/>
  <c r="AB20" i="1"/>
  <c r="AA20" i="1"/>
  <c r="V20" i="1"/>
  <c r="X20" i="1" s="1"/>
  <c r="P20" i="1"/>
  <c r="Q20" i="1" s="1"/>
  <c r="AB19" i="1"/>
  <c r="AA19" i="1"/>
  <c r="AC19" i="1" s="1"/>
  <c r="V19" i="1"/>
  <c r="X19" i="1" s="1"/>
  <c r="Q19" i="1"/>
  <c r="P19" i="1"/>
  <c r="AB18" i="1"/>
  <c r="AA18" i="1"/>
  <c r="V18" i="1"/>
  <c r="X18" i="1" s="1"/>
  <c r="Q18" i="1"/>
  <c r="Y18" i="1" s="1"/>
  <c r="P18" i="1"/>
  <c r="AB17" i="1"/>
  <c r="AA17" i="1"/>
  <c r="V17" i="1"/>
  <c r="X17" i="1" s="1"/>
  <c r="P17" i="1"/>
  <c r="Q17" i="1" s="1"/>
  <c r="AB16" i="1"/>
  <c r="AA16" i="1"/>
  <c r="AC16" i="1" s="1"/>
  <c r="V16" i="1"/>
  <c r="X16" i="1" s="1"/>
  <c r="Q16" i="1"/>
  <c r="Y16" i="1" s="1"/>
  <c r="P16" i="1"/>
  <c r="AB15" i="1"/>
  <c r="AB25" i="1" s="1"/>
  <c r="AA15" i="1"/>
  <c r="V15" i="1"/>
  <c r="X15" i="1" s="1"/>
  <c r="P15" i="1"/>
  <c r="Q15" i="1" s="1"/>
  <c r="AC14" i="1"/>
  <c r="P14" i="1"/>
  <c r="Q14" i="1" s="1"/>
  <c r="AB13" i="1"/>
  <c r="AA13" i="1"/>
  <c r="AC13" i="1" s="1"/>
  <c r="V13" i="1"/>
  <c r="X13" i="1" s="1"/>
  <c r="P13" i="1"/>
  <c r="Q13" i="1" s="1"/>
  <c r="Y13" i="1" s="1"/>
  <c r="AB12" i="1"/>
  <c r="AA12" i="1"/>
  <c r="AA25" i="1" s="1"/>
  <c r="V12" i="1"/>
  <c r="P12" i="1"/>
  <c r="Q12" i="1" s="1"/>
  <c r="Z9" i="1"/>
  <c r="U9" i="1"/>
  <c r="U66" i="1" s="1"/>
  <c r="T9" i="1"/>
  <c r="S9" i="1"/>
  <c r="S66" i="1" s="1"/>
  <c r="R9" i="1"/>
  <c r="O9" i="1"/>
  <c r="O66" i="1" s="1"/>
  <c r="N9" i="1"/>
  <c r="G9" i="1"/>
  <c r="G66" i="1" s="1"/>
  <c r="E9" i="1"/>
  <c r="AB8" i="1"/>
  <c r="AA8" i="1"/>
  <c r="V8" i="1"/>
  <c r="X8" i="1" s="1"/>
  <c r="P8" i="1"/>
  <c r="Q8" i="1" s="1"/>
  <c r="AB7" i="1"/>
  <c r="AA7" i="1"/>
  <c r="AA9" i="1" s="1"/>
  <c r="V7" i="1"/>
  <c r="Q7" i="1"/>
  <c r="P7" i="1"/>
  <c r="Q9" i="1" l="1"/>
  <c r="P9" i="1"/>
  <c r="V9" i="1"/>
  <c r="AB9" i="1"/>
  <c r="AC8" i="1"/>
  <c r="E66" i="1"/>
  <c r="N66" i="1"/>
  <c r="R66" i="1"/>
  <c r="T66" i="1"/>
  <c r="Z66" i="1"/>
  <c r="V25" i="1"/>
  <c r="AC15" i="1"/>
  <c r="AC17" i="1"/>
  <c r="Y20" i="1"/>
  <c r="Y24" i="1"/>
  <c r="Y39" i="1"/>
  <c r="Y43" i="1"/>
  <c r="Y46" i="1"/>
  <c r="P62" i="1"/>
  <c r="Q56" i="1"/>
  <c r="Q62" i="1" s="1"/>
  <c r="Y60" i="1"/>
  <c r="E66" i="2"/>
  <c r="N66" i="2"/>
  <c r="P9" i="2"/>
  <c r="R66" i="2"/>
  <c r="T66" i="2"/>
  <c r="P25" i="2"/>
  <c r="H66" i="2"/>
  <c r="X45" i="2"/>
  <c r="P62" i="2"/>
  <c r="AC18" i="1"/>
  <c r="AC20" i="1"/>
  <c r="AC22" i="1"/>
  <c r="AC24" i="1"/>
  <c r="H66" i="1"/>
  <c r="AC29" i="1"/>
  <c r="AC30" i="1"/>
  <c r="P53" i="1"/>
  <c r="X53" i="1"/>
  <c r="AB53" i="1"/>
  <c r="AB66" i="1" s="1"/>
  <c r="AC37" i="1"/>
  <c r="AC39" i="1"/>
  <c r="AC41" i="1"/>
  <c r="AC43" i="1"/>
  <c r="AC46" i="1"/>
  <c r="AC48" i="1"/>
  <c r="Y49" i="1"/>
  <c r="AC49" i="1"/>
  <c r="Y50" i="1"/>
  <c r="AC50" i="1"/>
  <c r="Y51" i="1"/>
  <c r="AC51" i="1"/>
  <c r="Y52" i="1"/>
  <c r="AC52" i="1"/>
  <c r="AC56" i="1"/>
  <c r="AC58" i="1"/>
  <c r="AC60" i="1"/>
  <c r="Z9" i="2"/>
  <c r="AB7" i="2"/>
  <c r="AB9" i="2" s="1"/>
  <c r="X8" i="2"/>
  <c r="G66" i="2"/>
  <c r="O66" i="2"/>
  <c r="Q66" i="2"/>
  <c r="S66" i="2"/>
  <c r="Y66" i="2"/>
  <c r="AA25" i="2"/>
  <c r="AA66" i="2" s="1"/>
  <c r="P32" i="2"/>
  <c r="Z32" i="2"/>
  <c r="X29" i="2"/>
  <c r="Z53" i="2"/>
  <c r="X38" i="2"/>
  <c r="AB38" i="2"/>
  <c r="X39" i="2"/>
  <c r="AB39" i="2"/>
  <c r="X40" i="2"/>
  <c r="AB42" i="2"/>
  <c r="X43" i="2"/>
  <c r="AB43" i="2"/>
  <c r="X44" i="2"/>
  <c r="AB47" i="2"/>
  <c r="X48" i="2"/>
  <c r="AB48" i="2"/>
  <c r="X49" i="2"/>
  <c r="AB51" i="2"/>
  <c r="X52" i="2"/>
  <c r="AB52" i="2"/>
  <c r="W62" i="2"/>
  <c r="AA62" i="2"/>
  <c r="X58" i="2"/>
  <c r="AB58" i="2"/>
  <c r="AB62" i="2" s="1"/>
  <c r="X60" i="2"/>
  <c r="X9" i="2"/>
  <c r="X13" i="2"/>
  <c r="X61" i="2"/>
  <c r="W9" i="2"/>
  <c r="X15" i="2"/>
  <c r="X16" i="2"/>
  <c r="X19" i="2"/>
  <c r="X20" i="2"/>
  <c r="X23" i="2"/>
  <c r="X24" i="2"/>
  <c r="X30" i="2"/>
  <c r="X31" i="2"/>
  <c r="X57" i="2"/>
  <c r="W12" i="2"/>
  <c r="W25" i="2" s="1"/>
  <c r="AB12" i="2"/>
  <c r="AB25" i="2" s="1"/>
  <c r="W28" i="2"/>
  <c r="AB28" i="2"/>
  <c r="AB32" i="2" s="1"/>
  <c r="W36" i="2"/>
  <c r="W53" i="2" s="1"/>
  <c r="AB36" i="2"/>
  <c r="P53" i="2"/>
  <c r="P66" i="2" s="1"/>
  <c r="U62" i="2"/>
  <c r="U66" i="2" s="1"/>
  <c r="F68" i="2"/>
  <c r="F70" i="2" s="1"/>
  <c r="Z62" i="2"/>
  <c r="X56" i="2"/>
  <c r="Y8" i="1"/>
  <c r="Y15" i="1"/>
  <c r="Y19" i="1"/>
  <c r="Y23" i="1"/>
  <c r="Y29" i="1"/>
  <c r="Y30" i="1"/>
  <c r="Y31" i="1"/>
  <c r="Q53" i="1"/>
  <c r="Y40" i="1"/>
  <c r="Y44" i="1"/>
  <c r="Y57" i="1"/>
  <c r="Y61" i="1"/>
  <c r="Q25" i="1"/>
  <c r="Y17" i="1"/>
  <c r="Y21" i="1"/>
  <c r="AC53" i="1"/>
  <c r="Y38" i="1"/>
  <c r="Y42" i="1"/>
  <c r="Y47" i="1"/>
  <c r="Y59" i="1"/>
  <c r="X7" i="1"/>
  <c r="X9" i="1" s="1"/>
  <c r="AC7" i="1"/>
  <c r="AC9" i="1" s="1"/>
  <c r="Y7" i="1"/>
  <c r="Y9" i="1" s="1"/>
  <c r="X12" i="1"/>
  <c r="X25" i="1" s="1"/>
  <c r="AC12" i="1"/>
  <c r="Q28" i="1"/>
  <c r="Y36" i="1"/>
  <c r="AA62" i="1"/>
  <c r="F68" i="1"/>
  <c r="F70" i="1" s="1"/>
  <c r="P25" i="1"/>
  <c r="P66" i="1" s="1"/>
  <c r="V32" i="1"/>
  <c r="V53" i="1"/>
  <c r="V66" i="1" s="1"/>
  <c r="AA53" i="1"/>
  <c r="AC28" i="1"/>
  <c r="AC32" i="1" s="1"/>
  <c r="X56" i="1"/>
  <c r="X62" i="1" s="1"/>
  <c r="Y12" i="1" l="1"/>
  <c r="AA66" i="1"/>
  <c r="Y53" i="1"/>
  <c r="AC25" i="1"/>
  <c r="X66" i="1"/>
  <c r="Z66" i="2"/>
  <c r="AB53" i="2"/>
  <c r="AB66" i="2" s="1"/>
  <c r="AC62" i="1"/>
  <c r="X62" i="2"/>
  <c r="X28" i="2"/>
  <c r="X32" i="2" s="1"/>
  <c r="W32" i="2"/>
  <c r="W66" i="2" s="1"/>
  <c r="X12" i="2"/>
  <c r="X25" i="2" s="1"/>
  <c r="X36" i="2"/>
  <c r="X53" i="2" s="1"/>
  <c r="Y28" i="1"/>
  <c r="Y32" i="1" s="1"/>
  <c r="Q32" i="1"/>
  <c r="Q66" i="1" s="1"/>
  <c r="AC66" i="1"/>
  <c r="Y56" i="1"/>
  <c r="Y62" i="1" s="1"/>
  <c r="Y25" i="1"/>
  <c r="Y66" i="1" s="1"/>
  <c r="X66" i="2" l="1"/>
</calcChain>
</file>

<file path=xl/sharedStrings.xml><?xml version="1.0" encoding="utf-8"?>
<sst xmlns="http://schemas.openxmlformats.org/spreadsheetml/2006/main" count="361" uniqueCount="158">
  <si>
    <t>1RA  ABRIL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</si>
  <si>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</si>
  <si>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</si>
  <si>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</si>
  <si>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</si>
  <si>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</si>
  <si>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</si>
  <si>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</si>
  <si>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</si>
  <si>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</si>
  <si>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</si>
  <si>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</si>
  <si>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</si>
  <si>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</si>
  <si>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</si>
  <si>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PRIMA VACACIONAL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</si>
  <si>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</si>
  <si>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</si>
  <si>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</si>
  <si>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</si>
  <si>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</si>
  <si>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</si>
  <si>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</si>
  <si>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</si>
  <si>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</si>
  <si>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</si>
  <si>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</si>
  <si>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</si>
  <si>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</si>
  <si>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</si>
  <si>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</si>
  <si>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</si>
  <si>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</si>
  <si>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</si>
  <si>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</si>
  <si>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</si>
  <si>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</si>
  <si>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</si>
  <si>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</si>
  <si>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</si>
  <si>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</si>
  <si>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</si>
  <si>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</si>
  <si>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</si>
  <si>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</si>
  <si>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</si>
  <si>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</si>
  <si>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</si>
  <si>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</si>
  <si>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</si>
  <si>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</si>
  <si>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</si>
  <si>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</si>
  <si>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</si>
  <si>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</si>
  <si>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</si>
  <si>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</si>
  <si>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</si>
  <si>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</si>
  <si>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</si>
  <si>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</si>
  <si>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</si>
  <si>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</si>
  <si>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</si>
  <si>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</si>
  <si>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</si>
  <si>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</si>
  <si>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</si>
  <si>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</si>
  <si>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</si>
  <si>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</si>
  <si>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</si>
  <si>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</si>
  <si>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</si>
  <si>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</si>
  <si>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</si>
  <si>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</si>
  <si>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</si>
  <si>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</si>
  <si>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</si>
  <si>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</si>
  <si>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</si>
  <si>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</si>
  <si>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</si>
  <si>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</si>
  <si>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</si>
  <si>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</si>
  <si>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</si>
  <si>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</si>
  <si>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</si>
  <si>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</si>
  <si>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</si>
  <si>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</si>
  <si>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</si>
  <si>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</si>
  <si>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</si>
  <si>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</si>
  <si>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</si>
  <si>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</si>
  <si>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</si>
  <si>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</si>
  <si>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</si>
  <si>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</si>
  <si>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</si>
  <si>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</si>
  <si>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</si>
  <si>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</si>
  <si>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</si>
  <si>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</si>
  <si>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</si>
  <si>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</si>
  <si>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</si>
  <si>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</si>
  <si>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</si>
  <si>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</si>
  <si>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AE25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</si>
  <si>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</si>
  <si>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</si>
  <si>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</si>
  <si>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</si>
  <si>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</si>
  <si>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</si>
  <si>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</si>
  <si>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</si>
  <si>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</si>
  <si>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</si>
  <si>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</si>
  <si>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</si>
  <si>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</si>
  <si>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</si>
  <si>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</si>
  <si>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</si>
  <si>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</si>
  <si>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</si>
  <si>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</si>
  <si>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</si>
  <si>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</si>
  <si>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</si>
  <si>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</si>
  <si>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</si>
  <si>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</si>
  <si>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</si>
  <si>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</si>
  <si>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</si>
  <si>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</si>
  <si>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</si>
  <si>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</si>
  <si>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</si>
  <si>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</si>
  <si>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</si>
  <si>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</si>
  <si>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</si>
  <si>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</si>
  <si>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</si>
  <si>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</si>
  <si>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Directora Administrativa</t>
  </si>
  <si>
    <t xml:space="preserve">                 </t>
  </si>
  <si>
    <t>2DA  ABRIL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</si>
</sst>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NumberFormat="1" applyFont="1"/>
    <xf numFmtId="0" fontId="8" fillId="0" borderId="14" xfId="0" applyNumberFormat="1" applyFont="1" applyBorder="1"/>
    <xf numFmtId="0" fontId="1" fillId="0" borderId="12" xfId="0" applyNumberFormat="1" applyFont="1" applyBorder="1"/>
    <xf numFmtId="0" fontId="1" fillId="0" borderId="14" xfId="0" applyNumberFormat="1" applyFont="1" applyBorder="1"/>
    <xf numFmtId="0" fontId="1" fillId="0" borderId="0" xfId="0" applyNumberFormat="1" applyFont="1" applyFill="1"/>
    <xf numFmtId="0" fontId="3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/>
    <xf numFmtId="0" fontId="1" fillId="4" borderId="0" xfId="0" applyNumberFormat="1" applyFont="1" applyFill="1"/>
    <xf numFmtId="0" fontId="9" fillId="5" borderId="0" xfId="0" applyNumberFormat="1" applyFont="1" applyFill="1"/>
    <xf numFmtId="0" fontId="0" fillId="0" borderId="0" xfId="0" applyNumberFormat="1" applyFill="1"/>
    <xf numFmtId="0" fontId="1" fillId="6" borderId="0" xfId="0" applyNumberFormat="1" applyFont="1" applyFill="1"/>
    <xf numFmtId="0" fontId="0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left"/>
    </xf>
    <xf numFmtId="0" fontId="11" fillId="0" borderId="0" xfId="0" applyNumberFormat="1" applyFont="1"/>
    <xf numFmtId="0" fontId="2" fillId="0" borderId="0" xfId="0" applyNumberFormat="1" applyFont="1"/>
    <xf numFmtId="0" fontId="12" fillId="7" borderId="0" xfId="1" applyNumberFormat="1" applyFont="1" applyFill="1"/>
    <xf numFmtId="0" fontId="13" fillId="0" borderId="0" xfId="0" applyNumberFormat="1" applyFont="1"/>
    <xf numFmtId="0" fontId="0" fillId="0" borderId="0" xfId="0" applyNumberFormat="1" applyFont="1"/>
    <xf numFmtId="0" fontId="10" fillId="0" borderId="0" xfId="1" applyNumberFormat="1" applyFont="1" applyFill="1" applyAlignment="1">
      <alignment horizontal="center"/>
    </xf>
    <xf numFmtId="0" fontId="1" fillId="0" borderId="0" xfId="1" applyNumberFormat="1" applyFont="1" applyFill="1"/>
    <xf numFmtId="0" fontId="9" fillId="0" borderId="0" xfId="0" applyNumberFormat="1" applyFont="1" applyFill="1"/>
    <xf numFmtId="0" fontId="1" fillId="0" borderId="0" xfId="0" applyNumberFormat="1" applyFont="1" applyAlignment="1">
      <alignment horizontal="center"/>
    </xf>
    <xf numFmtId="0" fontId="10" fillId="0" borderId="0" xfId="1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9" fillId="8" borderId="0" xfId="0" applyNumberFormat="1" applyFont="1" applyFill="1"/>
    <xf numFmtId="0" fontId="1" fillId="0" borderId="0" xfId="0" applyNumberFormat="1" applyFont="1" applyFill="1" applyBorder="1"/>
    <xf numFmtId="0" fontId="1" fillId="9" borderId="0" xfId="0" applyNumberFormat="1" applyFont="1" applyFill="1"/>
    <xf numFmtId="0" fontId="14" fillId="5" borderId="0" xfId="0" applyNumberFormat="1" applyFont="1" applyFill="1"/>
    <xf numFmtId="0" fontId="13" fillId="3" borderId="0" xfId="0" applyNumberFormat="1" applyFont="1" applyFill="1"/>
    <xf numFmtId="0" fontId="0" fillId="0" borderId="0" xfId="0" applyNumberFormat="1" applyAlignment="1">
      <alignment wrapText="1"/>
    </xf>
    <xf numFmtId="0" fontId="15" fillId="0" borderId="0" xfId="1" applyNumberFormat="1" applyFont="1"/>
    <xf numFmtId="0" fontId="4" fillId="0" borderId="0" xfId="1" applyNumberFormat="1" applyFont="1"/>
    <xf numFmtId="0" fontId="12" fillId="0" borderId="0" xfId="0" applyNumberFormat="1" applyFont="1" applyAlignment="1">
      <alignment horizontal="right"/>
    </xf>
    <xf numFmtId="0" fontId="12" fillId="10" borderId="0" xfId="0" applyNumberFormat="1" applyFont="1" applyFill="1"/>
    <xf numFmtId="0" fontId="16" fillId="10" borderId="0" xfId="0" applyNumberFormat="1" applyFont="1" applyFill="1"/>
    <xf numFmtId="0" fontId="12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7" fillId="0" borderId="16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zoomScale="84" zoomScaleNormal="84" workbookViewId="0">
      <selection activeCell="O14" sqref="O14"/>
    </sheetView>
  </sheetViews>
  <sheetFormatPr baseColWidth="10" defaultRowHeight="15" x14ac:dyDescent="0.25"/>
  <cols>
    <col min="1" max="16384" width="11.42578125" style="3"/>
  </cols>
  <sheetData>
    <row r="1" spans="1:29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</row>
    <row r="2" spans="1:29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</row>
    <row r="3" spans="1:2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1"/>
      <c r="AA3" s="1"/>
      <c r="AB3" s="1"/>
      <c r="AC3" s="1"/>
    </row>
    <row r="4" spans="1:29" ht="18.75" x14ac:dyDescent="0.25">
      <c r="A4" s="1"/>
      <c r="B4" s="58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58"/>
      <c r="Y4" s="58"/>
      <c r="Z4" s="58"/>
      <c r="AA4" s="58"/>
      <c r="AB4" s="58"/>
      <c r="AC4" s="58"/>
    </row>
    <row r="5" spans="1:29" ht="56.25" x14ac:dyDescent="0.25">
      <c r="A5" s="4"/>
      <c r="B5" s="5" t="s">
        <v>1</v>
      </c>
      <c r="C5" s="6" t="s">
        <v>2</v>
      </c>
      <c r="D5" s="7" t="s">
        <v>3</v>
      </c>
      <c r="E5" s="8" t="s">
        <v>4</v>
      </c>
      <c r="F5" s="9" t="s">
        <v>5</v>
      </c>
      <c r="G5" s="10" t="s">
        <v>6</v>
      </c>
      <c r="H5" s="11" t="s">
        <v>7</v>
      </c>
      <c r="I5" s="12" t="s">
        <v>8</v>
      </c>
      <c r="J5" s="10" t="s">
        <v>9</v>
      </c>
      <c r="K5" s="10" t="s">
        <v>10</v>
      </c>
      <c r="L5" s="13" t="s">
        <v>11</v>
      </c>
      <c r="M5" s="13" t="s">
        <v>12</v>
      </c>
      <c r="N5" s="14" t="s">
        <v>13</v>
      </c>
      <c r="O5" s="7" t="s">
        <v>14</v>
      </c>
      <c r="P5" s="7" t="s">
        <v>15</v>
      </c>
      <c r="Q5" s="7" t="s">
        <v>16</v>
      </c>
      <c r="R5" s="9" t="s">
        <v>17</v>
      </c>
      <c r="S5" s="9" t="s">
        <v>18</v>
      </c>
      <c r="T5" s="9" t="s">
        <v>19</v>
      </c>
      <c r="U5" s="14" t="s">
        <v>20</v>
      </c>
      <c r="V5" s="15" t="s">
        <v>21</v>
      </c>
      <c r="W5" s="16" t="s">
        <v>22</v>
      </c>
      <c r="X5" s="17" t="s">
        <v>23</v>
      </c>
      <c r="Y5" s="18" t="s">
        <v>24</v>
      </c>
      <c r="Z5" s="9" t="s">
        <v>25</v>
      </c>
      <c r="AA5" s="9" t="s">
        <v>26</v>
      </c>
      <c r="AB5" s="19" t="s">
        <v>27</v>
      </c>
      <c r="AC5" s="19" t="s">
        <v>28</v>
      </c>
    </row>
    <row r="6" spans="1:29" ht="15.75" x14ac:dyDescent="0.25">
      <c r="A6" s="1"/>
      <c r="B6" s="20" t="s">
        <v>29</v>
      </c>
      <c r="C6" s="21" t="s">
        <v>30</v>
      </c>
      <c r="D6" s="21"/>
      <c r="E6" s="22"/>
      <c r="F6" s="1"/>
      <c r="G6" s="23"/>
      <c r="H6" s="1"/>
      <c r="I6" s="1"/>
      <c r="J6" s="1"/>
      <c r="K6" s="1"/>
      <c r="L6" s="1"/>
      <c r="M6" s="1"/>
      <c r="N6" s="22"/>
      <c r="O6" s="22"/>
      <c r="P6" s="22"/>
      <c r="Q6" s="22"/>
      <c r="R6" s="1"/>
      <c r="S6" s="1"/>
      <c r="T6" s="1"/>
      <c r="U6" s="22"/>
      <c r="V6" s="1"/>
      <c r="W6" s="1"/>
      <c r="X6" s="22"/>
      <c r="Y6" s="2"/>
      <c r="Z6" s="1"/>
      <c r="AA6" s="1"/>
      <c r="AB6" s="1"/>
      <c r="AC6" s="1"/>
    </row>
    <row r="7" spans="1:29" ht="21" x14ac:dyDescent="0.35">
      <c r="A7" s="24"/>
      <c r="B7" s="24" t="s">
        <v>31</v>
      </c>
      <c r="C7" s="25" t="s">
        <v>32</v>
      </c>
      <c r="D7" s="24" t="s">
        <v>33</v>
      </c>
      <c r="E7" s="24">
        <v>24148.799999999999</v>
      </c>
      <c r="F7" s="26">
        <v>15</v>
      </c>
      <c r="G7" s="27">
        <v>5000</v>
      </c>
      <c r="H7" s="24"/>
      <c r="I7" s="24"/>
      <c r="J7" s="24"/>
      <c r="K7" s="24"/>
      <c r="L7" s="24"/>
      <c r="M7" s="24"/>
      <c r="N7" s="24"/>
      <c r="O7" s="24"/>
      <c r="P7" s="24">
        <f>E7/15*10*25%</f>
        <v>4024.7999999999997</v>
      </c>
      <c r="Q7" s="24">
        <f>E7+-N7+P7</f>
        <v>28173.599999999999</v>
      </c>
      <c r="R7" s="24">
        <v>0</v>
      </c>
      <c r="S7" s="24"/>
      <c r="T7" s="24">
        <v>5660.27</v>
      </c>
      <c r="U7" s="24">
        <v>0.02</v>
      </c>
      <c r="V7" s="28">
        <f>ROUND(E7*0.115,2)</f>
        <v>2777.11</v>
      </c>
      <c r="W7" s="24"/>
      <c r="X7" s="24">
        <f>SUM(T7:V7)+G7</f>
        <v>13437.400000000001</v>
      </c>
      <c r="Y7" s="29">
        <f>Q7-X7</f>
        <v>14736.199999999997</v>
      </c>
      <c r="Z7" s="30">
        <v>888.88</v>
      </c>
      <c r="AA7" s="24">
        <f>ROUND(+E7*17.5%,2)+ROUND(E7*3%,2)</f>
        <v>4950.5</v>
      </c>
      <c r="AB7" s="31">
        <f>ROUND(+E7*2%,2)</f>
        <v>482.98</v>
      </c>
      <c r="AC7" s="24">
        <f>SUM(Z7:AB7)</f>
        <v>6322.3600000000006</v>
      </c>
    </row>
    <row r="8" spans="1:29" ht="21" x14ac:dyDescent="0.35">
      <c r="A8" s="24"/>
      <c r="B8" s="32" t="s">
        <v>34</v>
      </c>
      <c r="C8" s="25" t="s">
        <v>35</v>
      </c>
      <c r="D8" s="24" t="s">
        <v>36</v>
      </c>
      <c r="E8" s="24">
        <v>6955</v>
      </c>
      <c r="F8" s="26">
        <v>15</v>
      </c>
      <c r="G8" s="24"/>
      <c r="H8" s="24"/>
      <c r="I8" s="24"/>
      <c r="J8" s="24"/>
      <c r="K8" s="24"/>
      <c r="L8" s="24"/>
      <c r="M8" s="24"/>
      <c r="N8" s="33"/>
      <c r="O8" s="24"/>
      <c r="P8" s="24">
        <f>E8/15*10*25%</f>
        <v>1159.1666666666667</v>
      </c>
      <c r="Q8" s="24">
        <f>E8+-N8+P8</f>
        <v>8114.166666666667</v>
      </c>
      <c r="R8" s="24">
        <v>0</v>
      </c>
      <c r="S8" s="24"/>
      <c r="T8" s="24">
        <v>774.5</v>
      </c>
      <c r="U8" s="24">
        <v>0.04</v>
      </c>
      <c r="V8" s="28">
        <f>ROUND(E8*0.115,2)</f>
        <v>799.83</v>
      </c>
      <c r="W8" s="24"/>
      <c r="X8" s="24">
        <f>SUM(T8:V8)+G8</f>
        <v>1574.37</v>
      </c>
      <c r="Y8" s="29">
        <f>Q8-X8</f>
        <v>6539.7966666666671</v>
      </c>
      <c r="Z8" s="30">
        <v>419.39</v>
      </c>
      <c r="AA8" s="24">
        <f>ROUND(+E8*17.5%,2)+ROUND(E8*3%,2)</f>
        <v>1425.7800000000002</v>
      </c>
      <c r="AB8" s="31">
        <f>ROUND(+E8*2%,2)</f>
        <v>139.1</v>
      </c>
      <c r="AC8" s="24">
        <f>SUM(Z8:AB8)</f>
        <v>1984.27</v>
      </c>
    </row>
    <row r="9" spans="1:29" ht="18.75" x14ac:dyDescent="0.3">
      <c r="A9" s="1"/>
      <c r="B9" s="34" t="s">
        <v>37</v>
      </c>
      <c r="C9" s="35"/>
      <c r="D9" s="36"/>
      <c r="E9" s="37">
        <f>SUM(E7:E8)</f>
        <v>31103.8</v>
      </c>
      <c r="F9" s="37"/>
      <c r="G9" s="37">
        <f>+G8+G7</f>
        <v>5000</v>
      </c>
      <c r="H9" s="37"/>
      <c r="I9" s="37"/>
      <c r="J9" s="37"/>
      <c r="K9" s="37"/>
      <c r="L9" s="37"/>
      <c r="M9" s="37"/>
      <c r="N9" s="37">
        <f>SUM(N7:N8)</f>
        <v>0</v>
      </c>
      <c r="O9" s="37">
        <f>SUM(O7:O8)</f>
        <v>0</v>
      </c>
      <c r="P9" s="37">
        <f>SUM(P7:P8)</f>
        <v>5183.9666666666662</v>
      </c>
      <c r="Q9" s="37">
        <f>SUM(Q7:Q8)</f>
        <v>36287.766666666663</v>
      </c>
      <c r="R9" s="37">
        <f t="shared" ref="R9:AC9" si="0">SUM(R7:R8)</f>
        <v>0</v>
      </c>
      <c r="S9" s="37">
        <f t="shared" si="0"/>
        <v>0</v>
      </c>
      <c r="T9" s="37">
        <f t="shared" si="0"/>
        <v>6434.77</v>
      </c>
      <c r="U9" s="37">
        <f t="shared" si="0"/>
        <v>0.06</v>
      </c>
      <c r="V9" s="37">
        <f>SUM(V7:V8)</f>
        <v>3576.94</v>
      </c>
      <c r="W9" s="37"/>
      <c r="X9" s="37">
        <f t="shared" si="0"/>
        <v>15011.77</v>
      </c>
      <c r="Y9" s="37">
        <f>SUM(Y7:Y8)</f>
        <v>21275.996666666666</v>
      </c>
      <c r="Z9" s="37">
        <f t="shared" si="0"/>
        <v>1308.27</v>
      </c>
      <c r="AA9" s="37">
        <f t="shared" si="0"/>
        <v>6376.2800000000007</v>
      </c>
      <c r="AB9" s="37">
        <f t="shared" si="0"/>
        <v>622.08000000000004</v>
      </c>
      <c r="AC9" s="37">
        <f t="shared" si="0"/>
        <v>8306.630000000001</v>
      </c>
    </row>
    <row r="10" spans="1:29" ht="18.75" x14ac:dyDescent="0.3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8"/>
      <c r="Z10" s="1"/>
      <c r="AA10" s="1"/>
      <c r="AB10" s="1"/>
      <c r="AC10" s="1"/>
    </row>
    <row r="11" spans="1:29" ht="18.75" x14ac:dyDescent="0.3">
      <c r="A11" s="1"/>
      <c r="B11" s="20" t="s">
        <v>38</v>
      </c>
      <c r="C11" s="35" t="s">
        <v>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8"/>
      <c r="Z11" s="1"/>
      <c r="AA11" s="1"/>
      <c r="AB11" s="1"/>
      <c r="AC11" s="1"/>
    </row>
    <row r="12" spans="1:29" ht="21" x14ac:dyDescent="0.35">
      <c r="A12" s="24"/>
      <c r="B12" s="24" t="s">
        <v>40</v>
      </c>
      <c r="C12" s="25" t="s">
        <v>41</v>
      </c>
      <c r="D12" s="32" t="s">
        <v>42</v>
      </c>
      <c r="E12" s="24">
        <v>14250</v>
      </c>
      <c r="F12" s="26">
        <v>15</v>
      </c>
      <c r="G12" s="24"/>
      <c r="H12" s="24"/>
      <c r="I12" s="24"/>
      <c r="J12" s="24"/>
      <c r="K12" s="24"/>
      <c r="L12" s="24"/>
      <c r="M12" s="24"/>
      <c r="N12" s="24"/>
      <c r="O12" s="24"/>
      <c r="P12" s="24">
        <f>E12/15*10*25%</f>
        <v>2375</v>
      </c>
      <c r="Q12" s="24">
        <f>E12+-N12+P12</f>
        <v>16625</v>
      </c>
      <c r="R12" s="24">
        <v>0</v>
      </c>
      <c r="S12" s="24"/>
      <c r="T12" s="24">
        <v>2572</v>
      </c>
      <c r="U12" s="24">
        <v>-0.15</v>
      </c>
      <c r="V12" s="28">
        <f>ROUND(E12*0.115,2)</f>
        <v>1638.75</v>
      </c>
      <c r="W12" s="24"/>
      <c r="X12" s="24">
        <f>SUM(T12:V12)+G12</f>
        <v>4210.6000000000004</v>
      </c>
      <c r="Y12" s="29">
        <f>Q12-X12</f>
        <v>12414.4</v>
      </c>
      <c r="Z12" s="30">
        <v>618.59</v>
      </c>
      <c r="AA12" s="24">
        <f>ROUND(+E12*17.5%,2)+ROUND(E12*3%,2)</f>
        <v>2921.25</v>
      </c>
      <c r="AB12" s="31">
        <f>ROUND(+E12*2%,2)</f>
        <v>285</v>
      </c>
      <c r="AC12" s="24">
        <f t="shared" ref="AC12:AC24" si="1">SUM(Z12:AB12)</f>
        <v>3824.84</v>
      </c>
    </row>
    <row r="13" spans="1:29" ht="21" x14ac:dyDescent="0.35">
      <c r="A13" s="1"/>
      <c r="B13" s="39" t="s">
        <v>43</v>
      </c>
      <c r="C13" s="25" t="s">
        <v>44</v>
      </c>
      <c r="D13" s="39" t="s">
        <v>45</v>
      </c>
      <c r="E13" s="24">
        <v>12500</v>
      </c>
      <c r="F13" s="26">
        <v>15</v>
      </c>
      <c r="G13" s="24"/>
      <c r="H13" s="24"/>
      <c r="I13" s="24"/>
      <c r="J13" s="24"/>
      <c r="K13" s="24"/>
      <c r="L13" s="24"/>
      <c r="M13" s="24"/>
      <c r="N13" s="40"/>
      <c r="O13" s="41"/>
      <c r="P13" s="24">
        <f t="shared" ref="P13:P24" si="2">E13/15*10*25%</f>
        <v>2083.3333333333335</v>
      </c>
      <c r="Q13" s="24">
        <f t="shared" ref="Q13:Q24" si="3">E13+-N13+P13</f>
        <v>14583.333333333334</v>
      </c>
      <c r="R13" s="24">
        <v>0</v>
      </c>
      <c r="S13" s="24"/>
      <c r="T13" s="24">
        <v>2095.6</v>
      </c>
      <c r="U13" s="24">
        <v>0.03</v>
      </c>
      <c r="V13" s="28">
        <f>ROUND(E13*0.115,2)</f>
        <v>1437.5</v>
      </c>
      <c r="W13" s="24"/>
      <c r="X13" s="24">
        <f>SUM(T13:V13)+G13</f>
        <v>3533.13</v>
      </c>
      <c r="Y13" s="29">
        <f>Q13-X13</f>
        <v>11050.203333333335</v>
      </c>
      <c r="Z13" s="30">
        <v>570.79999999999995</v>
      </c>
      <c r="AA13" s="24">
        <f>ROUND(+E13*17.5%,2)+ROUND(E13*3%,2)</f>
        <v>2562.5</v>
      </c>
      <c r="AB13" s="31">
        <f>ROUND(+E13*2%,2)</f>
        <v>250</v>
      </c>
      <c r="AC13" s="24">
        <f t="shared" si="1"/>
        <v>3383.3</v>
      </c>
    </row>
    <row r="14" spans="1:29" ht="21" x14ac:dyDescent="0.35">
      <c r="A14" s="24"/>
      <c r="B14" s="24" t="s">
        <v>43</v>
      </c>
      <c r="C14" s="25" t="s">
        <v>46</v>
      </c>
      <c r="D14" s="24" t="s">
        <v>47</v>
      </c>
      <c r="E14" s="24"/>
      <c r="F14" s="26"/>
      <c r="G14" s="24"/>
      <c r="H14" s="24"/>
      <c r="I14" s="24"/>
      <c r="J14" s="24"/>
      <c r="K14" s="24"/>
      <c r="L14" s="24"/>
      <c r="M14" s="24"/>
      <c r="N14" s="40"/>
      <c r="O14" s="41"/>
      <c r="P14" s="24">
        <f t="shared" si="2"/>
        <v>0</v>
      </c>
      <c r="Q14" s="24">
        <f t="shared" si="3"/>
        <v>0</v>
      </c>
      <c r="R14" s="24"/>
      <c r="S14" s="24"/>
      <c r="T14" s="24"/>
      <c r="U14" s="24"/>
      <c r="V14" s="24"/>
      <c r="W14" s="24"/>
      <c r="X14" s="24"/>
      <c r="Y14" s="42"/>
      <c r="Z14" s="30"/>
      <c r="AA14" s="24"/>
      <c r="AB14" s="24"/>
      <c r="AC14" s="24">
        <f t="shared" si="1"/>
        <v>0</v>
      </c>
    </row>
    <row r="15" spans="1:29" ht="21" x14ac:dyDescent="0.35">
      <c r="A15" s="24"/>
      <c r="B15" s="24" t="s">
        <v>48</v>
      </c>
      <c r="C15" s="25" t="s">
        <v>49</v>
      </c>
      <c r="D15" s="32" t="s">
        <v>50</v>
      </c>
      <c r="E15" s="24">
        <v>9525</v>
      </c>
      <c r="F15" s="26">
        <v>15</v>
      </c>
      <c r="G15" s="27">
        <v>1000</v>
      </c>
      <c r="H15" s="24"/>
      <c r="I15" s="24"/>
      <c r="J15" s="24"/>
      <c r="K15" s="24"/>
      <c r="L15" s="24"/>
      <c r="M15" s="24"/>
      <c r="N15" s="40">
        <v>31.75</v>
      </c>
      <c r="O15" s="41"/>
      <c r="P15" s="24">
        <f t="shared" si="2"/>
        <v>1587.5</v>
      </c>
      <c r="Q15" s="24">
        <f t="shared" si="3"/>
        <v>11080.75</v>
      </c>
      <c r="R15" s="24">
        <v>0</v>
      </c>
      <c r="S15" s="24"/>
      <c r="T15" s="24">
        <v>1354.24</v>
      </c>
      <c r="U15" s="24">
        <v>0.13</v>
      </c>
      <c r="V15" s="28">
        <f t="shared" ref="V15:V24" si="4">ROUND(E15*0.115,2)</f>
        <v>1095.3800000000001</v>
      </c>
      <c r="W15" s="24"/>
      <c r="X15" s="24">
        <f t="shared" ref="X15:X22" si="5">SUM(T15:V15)+G15</f>
        <v>3449.75</v>
      </c>
      <c r="Y15" s="29">
        <f t="shared" ref="Y15:Y24" si="6">Q15-X15</f>
        <v>7631</v>
      </c>
      <c r="Z15" s="30">
        <v>489.57</v>
      </c>
      <c r="AA15" s="24">
        <f t="shared" ref="AA15:AA24" si="7">ROUND(+E15*17.5%,2)+ROUND(E15*3%,2)</f>
        <v>1952.63</v>
      </c>
      <c r="AB15" s="31">
        <f t="shared" ref="AB15:AB24" si="8">ROUND(+E15*2%,2)</f>
        <v>190.5</v>
      </c>
      <c r="AC15" s="24">
        <f t="shared" si="1"/>
        <v>2632.7000000000003</v>
      </c>
    </row>
    <row r="16" spans="1:29" ht="21" x14ac:dyDescent="0.35">
      <c r="A16" s="1"/>
      <c r="B16" s="1" t="s">
        <v>51</v>
      </c>
      <c r="C16" s="2" t="s">
        <v>52</v>
      </c>
      <c r="D16" s="1" t="s">
        <v>53</v>
      </c>
      <c r="E16" s="1">
        <v>5717.23</v>
      </c>
      <c r="F16" s="43">
        <v>15</v>
      </c>
      <c r="G16" s="27">
        <v>2734</v>
      </c>
      <c r="H16" s="1"/>
      <c r="I16" s="1"/>
      <c r="J16" s="1"/>
      <c r="K16" s="1"/>
      <c r="L16" s="1"/>
      <c r="M16" s="1"/>
      <c r="N16" s="44"/>
      <c r="O16" s="1"/>
      <c r="P16" s="24">
        <f t="shared" si="2"/>
        <v>952.87166666666667</v>
      </c>
      <c r="Q16" s="24">
        <f t="shared" si="3"/>
        <v>6670.1016666666665</v>
      </c>
      <c r="R16" s="1">
        <v>0</v>
      </c>
      <c r="S16" s="1"/>
      <c r="T16" s="1">
        <v>540.55999999999995</v>
      </c>
      <c r="U16" s="1">
        <v>-0.14000000000000001</v>
      </c>
      <c r="V16" s="28">
        <f t="shared" si="4"/>
        <v>657.48</v>
      </c>
      <c r="W16" s="24"/>
      <c r="X16" s="1">
        <f t="shared" si="5"/>
        <v>3931.9</v>
      </c>
      <c r="Y16" s="29">
        <f t="shared" si="6"/>
        <v>2738.2016666666664</v>
      </c>
      <c r="Z16" s="3">
        <v>385.6</v>
      </c>
      <c r="AA16" s="1">
        <f t="shared" si="7"/>
        <v>1172.04</v>
      </c>
      <c r="AB16" s="31">
        <f t="shared" si="8"/>
        <v>114.34</v>
      </c>
      <c r="AC16" s="24">
        <f t="shared" si="1"/>
        <v>1671.9799999999998</v>
      </c>
    </row>
    <row r="17" spans="1:29" ht="21" x14ac:dyDescent="0.35">
      <c r="A17" s="1"/>
      <c r="B17" s="3" t="s">
        <v>54</v>
      </c>
      <c r="C17" s="2" t="s">
        <v>55</v>
      </c>
      <c r="D17" s="3" t="s">
        <v>56</v>
      </c>
      <c r="E17" s="1">
        <v>5717.23</v>
      </c>
      <c r="F17" s="43">
        <v>15</v>
      </c>
      <c r="G17" s="27">
        <v>703.24</v>
      </c>
      <c r="H17" s="1"/>
      <c r="I17" s="1"/>
      <c r="J17" s="1"/>
      <c r="K17" s="1"/>
      <c r="L17" s="1"/>
      <c r="M17" s="1"/>
      <c r="N17" s="45"/>
      <c r="O17" s="1"/>
      <c r="P17" s="24">
        <f t="shared" si="2"/>
        <v>952.87166666666667</v>
      </c>
      <c r="Q17" s="24">
        <f t="shared" si="3"/>
        <v>6670.1016666666665</v>
      </c>
      <c r="R17" s="1"/>
      <c r="S17" s="1"/>
      <c r="T17" s="1">
        <v>540.55999999999995</v>
      </c>
      <c r="U17" s="1">
        <v>-0.18</v>
      </c>
      <c r="V17" s="28">
        <f t="shared" si="4"/>
        <v>657.48</v>
      </c>
      <c r="W17" s="24"/>
      <c r="X17" s="1">
        <f t="shared" si="5"/>
        <v>1901.1000000000001</v>
      </c>
      <c r="Y17" s="29">
        <f t="shared" si="6"/>
        <v>4769.0016666666661</v>
      </c>
      <c r="Z17" s="3">
        <v>385.6</v>
      </c>
      <c r="AA17" s="1">
        <f t="shared" si="7"/>
        <v>1172.04</v>
      </c>
      <c r="AB17" s="31">
        <f t="shared" si="8"/>
        <v>114.34</v>
      </c>
      <c r="AC17" s="24">
        <f t="shared" si="1"/>
        <v>1671.9799999999998</v>
      </c>
    </row>
    <row r="18" spans="1:29" ht="21" x14ac:dyDescent="0.35">
      <c r="A18" s="1"/>
      <c r="B18" s="1" t="s">
        <v>57</v>
      </c>
      <c r="C18" s="2" t="s">
        <v>58</v>
      </c>
      <c r="D18" s="1" t="s">
        <v>59</v>
      </c>
      <c r="E18" s="1">
        <v>5169.53</v>
      </c>
      <c r="F18" s="43">
        <v>15</v>
      </c>
      <c r="G18" s="27">
        <v>2077</v>
      </c>
      <c r="H18" s="1"/>
      <c r="I18" s="1"/>
      <c r="J18" s="1"/>
      <c r="K18" s="1"/>
      <c r="L18" s="1"/>
      <c r="M18" s="1"/>
      <c r="N18" s="45"/>
      <c r="O18" s="1"/>
      <c r="P18" s="24">
        <f>E18/15*10*25%/181*180</f>
        <v>856.82817679558013</v>
      </c>
      <c r="Q18" s="24">
        <f t="shared" si="3"/>
        <v>6026.3581767955802</v>
      </c>
      <c r="R18" s="1"/>
      <c r="S18" s="1"/>
      <c r="T18" s="1">
        <v>449.05</v>
      </c>
      <c r="U18" s="1">
        <v>-0.19</v>
      </c>
      <c r="V18" s="28">
        <f t="shared" si="4"/>
        <v>594.5</v>
      </c>
      <c r="W18" s="24"/>
      <c r="X18" s="1">
        <f t="shared" si="5"/>
        <v>3120.36</v>
      </c>
      <c r="Y18" s="29">
        <f t="shared" si="6"/>
        <v>2905.9981767955801</v>
      </c>
      <c r="Z18" s="3">
        <v>370.64</v>
      </c>
      <c r="AA18" s="1">
        <f t="shared" si="7"/>
        <v>1059.76</v>
      </c>
      <c r="AB18" s="31">
        <f t="shared" si="8"/>
        <v>103.39</v>
      </c>
      <c r="AC18" s="24">
        <f t="shared" si="1"/>
        <v>1533.7900000000002</v>
      </c>
    </row>
    <row r="19" spans="1:29" ht="21" x14ac:dyDescent="0.35">
      <c r="A19" s="1"/>
      <c r="B19" s="1" t="s">
        <v>60</v>
      </c>
      <c r="C19" s="2" t="s">
        <v>61</v>
      </c>
      <c r="D19" s="1" t="s">
        <v>62</v>
      </c>
      <c r="E19" s="1">
        <v>5717.23</v>
      </c>
      <c r="F19" s="43">
        <v>15</v>
      </c>
      <c r="G19" s="24"/>
      <c r="H19" s="45"/>
      <c r="I19" s="45"/>
      <c r="J19" s="45"/>
      <c r="K19" s="45"/>
      <c r="L19" s="45"/>
      <c r="M19" s="45"/>
      <c r="N19" s="44"/>
      <c r="O19" s="1"/>
      <c r="P19" s="24">
        <f t="shared" si="2"/>
        <v>952.87166666666667</v>
      </c>
      <c r="Q19" s="24">
        <f t="shared" si="3"/>
        <v>6670.1016666666665</v>
      </c>
      <c r="R19" s="1"/>
      <c r="S19" s="1"/>
      <c r="T19" s="1">
        <v>540.55999999999995</v>
      </c>
      <c r="U19" s="1">
        <v>0.06</v>
      </c>
      <c r="V19" s="28">
        <f t="shared" si="4"/>
        <v>657.48</v>
      </c>
      <c r="W19" s="24"/>
      <c r="X19" s="1">
        <f t="shared" si="5"/>
        <v>1198.0999999999999</v>
      </c>
      <c r="Y19" s="29">
        <f t="shared" si="6"/>
        <v>5472.001666666667</v>
      </c>
      <c r="Z19" s="3">
        <v>385.6</v>
      </c>
      <c r="AA19" s="1">
        <f t="shared" si="7"/>
        <v>1172.04</v>
      </c>
      <c r="AB19" s="31">
        <f t="shared" si="8"/>
        <v>114.34</v>
      </c>
      <c r="AC19" s="24">
        <f t="shared" si="1"/>
        <v>1671.9799999999998</v>
      </c>
    </row>
    <row r="20" spans="1:29" ht="21" x14ac:dyDescent="0.35">
      <c r="A20" s="1"/>
      <c r="B20" s="3" t="s">
        <v>63</v>
      </c>
      <c r="C20" s="2" t="s">
        <v>64</v>
      </c>
      <c r="D20" s="3" t="s">
        <v>59</v>
      </c>
      <c r="E20" s="1">
        <v>5169.53</v>
      </c>
      <c r="F20" s="43">
        <v>15</v>
      </c>
      <c r="G20" s="27">
        <v>2423</v>
      </c>
      <c r="H20" s="1"/>
      <c r="I20" s="1"/>
      <c r="J20" s="1"/>
      <c r="K20" s="1"/>
      <c r="L20" s="1"/>
      <c r="M20" s="1"/>
      <c r="N20" s="45"/>
      <c r="O20" s="1"/>
      <c r="P20" s="24">
        <f t="shared" si="2"/>
        <v>861.58833333333337</v>
      </c>
      <c r="Q20" s="24">
        <f t="shared" si="3"/>
        <v>6031.1183333333329</v>
      </c>
      <c r="R20" s="1"/>
      <c r="S20" s="1"/>
      <c r="T20" s="1">
        <v>449.05</v>
      </c>
      <c r="U20" s="1">
        <v>-0.23</v>
      </c>
      <c r="V20" s="28">
        <f t="shared" si="4"/>
        <v>594.5</v>
      </c>
      <c r="W20" s="24"/>
      <c r="X20" s="1">
        <f t="shared" si="5"/>
        <v>3466.3199999999997</v>
      </c>
      <c r="Y20" s="29">
        <f t="shared" si="6"/>
        <v>2564.7983333333332</v>
      </c>
      <c r="Z20" s="3">
        <v>370.64</v>
      </c>
      <c r="AA20" s="1">
        <f t="shared" si="7"/>
        <v>1059.76</v>
      </c>
      <c r="AB20" s="31">
        <f t="shared" si="8"/>
        <v>103.39</v>
      </c>
      <c r="AC20" s="24">
        <f t="shared" si="1"/>
        <v>1533.7900000000002</v>
      </c>
    </row>
    <row r="21" spans="1:29" ht="21" x14ac:dyDescent="0.35">
      <c r="A21" s="24"/>
      <c r="B21" s="30" t="s">
        <v>65</v>
      </c>
      <c r="C21" s="25" t="s">
        <v>66</v>
      </c>
      <c r="D21" s="30" t="s">
        <v>67</v>
      </c>
      <c r="E21" s="24">
        <v>5528.8</v>
      </c>
      <c r="F21" s="26">
        <v>15</v>
      </c>
      <c r="G21" s="24"/>
      <c r="H21" s="33"/>
      <c r="I21" s="33"/>
      <c r="J21" s="33"/>
      <c r="K21" s="33"/>
      <c r="L21" s="33"/>
      <c r="M21" s="33"/>
      <c r="N21" s="40"/>
      <c r="O21" s="24"/>
      <c r="P21" s="24">
        <f t="shared" si="2"/>
        <v>921.4666666666667</v>
      </c>
      <c r="Q21" s="24">
        <f t="shared" si="3"/>
        <v>6450.2666666666664</v>
      </c>
      <c r="R21" s="24"/>
      <c r="S21" s="24"/>
      <c r="T21" s="24">
        <v>506.8</v>
      </c>
      <c r="U21" s="24">
        <v>0.06</v>
      </c>
      <c r="V21" s="28">
        <f t="shared" si="4"/>
        <v>635.80999999999995</v>
      </c>
      <c r="W21" s="24"/>
      <c r="X21" s="1">
        <f t="shared" si="5"/>
        <v>1142.67</v>
      </c>
      <c r="Y21" s="42">
        <f t="shared" si="6"/>
        <v>5307.5966666666664</v>
      </c>
      <c r="Z21" s="30">
        <v>380.45</v>
      </c>
      <c r="AA21" s="1">
        <f t="shared" si="7"/>
        <v>1133.4000000000001</v>
      </c>
      <c r="AB21" s="31">
        <f t="shared" si="8"/>
        <v>110.58</v>
      </c>
      <c r="AC21" s="24">
        <f t="shared" si="1"/>
        <v>1624.43</v>
      </c>
    </row>
    <row r="22" spans="1:29" ht="21" x14ac:dyDescent="0.35">
      <c r="A22" s="1"/>
      <c r="B22" s="30" t="s">
        <v>68</v>
      </c>
      <c r="C22" s="2" t="s">
        <v>69</v>
      </c>
      <c r="D22" s="3" t="s">
        <v>70</v>
      </c>
      <c r="E22" s="1">
        <v>6955</v>
      </c>
      <c r="F22" s="43">
        <v>15</v>
      </c>
      <c r="G22" s="24"/>
      <c r="H22" s="1"/>
      <c r="I22" s="1"/>
      <c r="J22" s="1"/>
      <c r="K22" s="1"/>
      <c r="L22" s="1"/>
      <c r="M22" s="1"/>
      <c r="N22" s="45"/>
      <c r="O22" s="1"/>
      <c r="P22" s="24">
        <f t="shared" si="2"/>
        <v>1159.1666666666667</v>
      </c>
      <c r="Q22" s="24">
        <f t="shared" si="3"/>
        <v>8114.166666666667</v>
      </c>
      <c r="R22" s="1"/>
      <c r="S22" s="1"/>
      <c r="T22" s="24">
        <v>774.5</v>
      </c>
      <c r="U22" s="1">
        <v>-0.16</v>
      </c>
      <c r="V22" s="28">
        <f t="shared" si="4"/>
        <v>799.83</v>
      </c>
      <c r="W22" s="24"/>
      <c r="X22" s="1">
        <f t="shared" si="5"/>
        <v>1574.17</v>
      </c>
      <c r="Y22" s="29">
        <f t="shared" si="6"/>
        <v>6539.9966666666669</v>
      </c>
      <c r="Z22" s="3">
        <v>419.39</v>
      </c>
      <c r="AA22" s="1">
        <f t="shared" si="7"/>
        <v>1425.7800000000002</v>
      </c>
      <c r="AB22" s="31">
        <f t="shared" si="8"/>
        <v>139.1</v>
      </c>
      <c r="AC22" s="24">
        <f t="shared" si="1"/>
        <v>1984.27</v>
      </c>
    </row>
    <row r="23" spans="1:29" ht="21" x14ac:dyDescent="0.35">
      <c r="A23" s="1"/>
      <c r="B23" s="39" t="s">
        <v>71</v>
      </c>
      <c r="C23" s="2" t="s">
        <v>72</v>
      </c>
      <c r="D23" s="39" t="s">
        <v>73</v>
      </c>
      <c r="E23" s="1">
        <v>8214.2800000000007</v>
      </c>
      <c r="F23" s="43">
        <v>15</v>
      </c>
      <c r="G23" s="1"/>
      <c r="H23" s="1"/>
      <c r="I23" s="1"/>
      <c r="J23" s="1"/>
      <c r="K23" s="1"/>
      <c r="L23" s="1"/>
      <c r="M23" s="1"/>
      <c r="N23" s="44"/>
      <c r="O23" s="1"/>
      <c r="P23" s="24">
        <f t="shared" si="2"/>
        <v>1369.0466666666669</v>
      </c>
      <c r="Q23" s="24">
        <f t="shared" si="3"/>
        <v>9583.3266666666677</v>
      </c>
      <c r="R23" s="1">
        <v>0</v>
      </c>
      <c r="S23" s="1"/>
      <c r="T23" s="1">
        <v>1043.47</v>
      </c>
      <c r="U23" s="1">
        <v>0.02</v>
      </c>
      <c r="V23" s="28">
        <f t="shared" si="4"/>
        <v>944.64</v>
      </c>
      <c r="W23" s="24">
        <v>200</v>
      </c>
      <c r="X23" s="1">
        <f>SUM(T23:W23)+G23</f>
        <v>2188.13</v>
      </c>
      <c r="Y23" s="29">
        <f t="shared" si="6"/>
        <v>7395.1966666666676</v>
      </c>
      <c r="Z23" s="3">
        <v>453.78</v>
      </c>
      <c r="AA23" s="1">
        <f t="shared" si="7"/>
        <v>1683.93</v>
      </c>
      <c r="AB23" s="31">
        <f t="shared" si="8"/>
        <v>164.29</v>
      </c>
      <c r="AC23" s="24">
        <f t="shared" si="1"/>
        <v>2302</v>
      </c>
    </row>
    <row r="24" spans="1:29" ht="21" x14ac:dyDescent="0.35">
      <c r="A24" s="1"/>
      <c r="B24" s="39" t="s">
        <v>74</v>
      </c>
      <c r="C24" s="2" t="s">
        <v>75</v>
      </c>
      <c r="D24" s="39" t="s">
        <v>70</v>
      </c>
      <c r="E24" s="1">
        <v>5500</v>
      </c>
      <c r="F24" s="43">
        <v>15</v>
      </c>
      <c r="G24" s="1"/>
      <c r="H24" s="1"/>
      <c r="I24" s="1"/>
      <c r="J24" s="1"/>
      <c r="K24" s="1"/>
      <c r="L24" s="1"/>
      <c r="M24" s="1"/>
      <c r="N24" s="44"/>
      <c r="O24" s="1"/>
      <c r="P24" s="24">
        <f t="shared" si="2"/>
        <v>916.66666666666674</v>
      </c>
      <c r="Q24" s="24">
        <f t="shared" si="3"/>
        <v>6416.666666666667</v>
      </c>
      <c r="R24" s="1">
        <v>0</v>
      </c>
      <c r="S24" s="1"/>
      <c r="T24" s="1">
        <v>501.93</v>
      </c>
      <c r="U24" s="1">
        <v>0.04</v>
      </c>
      <c r="V24" s="28">
        <f t="shared" si="4"/>
        <v>632.5</v>
      </c>
      <c r="W24" s="24"/>
      <c r="X24" s="1">
        <f>SUM(T24:V24)+G24</f>
        <v>1134.47</v>
      </c>
      <c r="Y24" s="29">
        <f t="shared" si="6"/>
        <v>5282.1966666666667</v>
      </c>
      <c r="Z24" s="3">
        <v>379.67</v>
      </c>
      <c r="AA24" s="1">
        <f t="shared" si="7"/>
        <v>1127.5</v>
      </c>
      <c r="AB24" s="31">
        <f t="shared" si="8"/>
        <v>110</v>
      </c>
      <c r="AC24" s="24">
        <f t="shared" si="1"/>
        <v>1617.17</v>
      </c>
    </row>
    <row r="25" spans="1:29" ht="18.75" x14ac:dyDescent="0.3">
      <c r="A25" s="1"/>
      <c r="B25" s="20" t="s">
        <v>37</v>
      </c>
      <c r="C25" s="35"/>
      <c r="D25" s="36"/>
      <c r="E25" s="37">
        <f>SUM(E12:E24)</f>
        <v>89963.829999999987</v>
      </c>
      <c r="F25" s="37"/>
      <c r="G25" s="37">
        <f>SUM(G12:G24)</f>
        <v>8937.24</v>
      </c>
      <c r="H25" s="37" t="e">
        <f>+#REF!+H18+H16+H12+H14+H15+H19</f>
        <v>#REF!</v>
      </c>
      <c r="I25" s="37"/>
      <c r="J25" s="37"/>
      <c r="K25" s="37"/>
      <c r="L25" s="37"/>
      <c r="M25" s="37"/>
      <c r="N25" s="37">
        <f>SUM(N12:N22)</f>
        <v>31.75</v>
      </c>
      <c r="O25" s="37">
        <f>SUM(O12:O22)</f>
        <v>0</v>
      </c>
      <c r="P25" s="37">
        <f>SUM(P12:P24)</f>
        <v>14989.211510128913</v>
      </c>
      <c r="Q25" s="37">
        <f t="shared" ref="Q25:AC25" si="9">SUM(Q12:Q24)</f>
        <v>104921.29151012893</v>
      </c>
      <c r="R25" s="37">
        <f t="shared" si="9"/>
        <v>0</v>
      </c>
      <c r="S25" s="37">
        <f t="shared" si="9"/>
        <v>0</v>
      </c>
      <c r="T25" s="37">
        <f t="shared" si="9"/>
        <v>11368.319999999998</v>
      </c>
      <c r="U25" s="37">
        <f t="shared" si="9"/>
        <v>-0.71000000000000008</v>
      </c>
      <c r="V25" s="37">
        <f t="shared" si="9"/>
        <v>10345.849999999999</v>
      </c>
      <c r="W25" s="37">
        <f t="shared" si="9"/>
        <v>200</v>
      </c>
      <c r="X25" s="37">
        <f t="shared" si="9"/>
        <v>30850.7</v>
      </c>
      <c r="Y25" s="37">
        <f t="shared" si="9"/>
        <v>74070.591510128914</v>
      </c>
      <c r="Z25" s="37">
        <f t="shared" si="9"/>
        <v>5210.329999999999</v>
      </c>
      <c r="AA25" s="37">
        <f t="shared" si="9"/>
        <v>18442.629999999997</v>
      </c>
      <c r="AB25" s="37">
        <f t="shared" si="9"/>
        <v>1799.27</v>
      </c>
      <c r="AC25" s="37">
        <f t="shared" si="9"/>
        <v>25452.230000000003</v>
      </c>
    </row>
    <row r="26" spans="1:29" ht="18.75" x14ac:dyDescent="0.3">
      <c r="A26" s="1"/>
      <c r="B26" s="20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8"/>
      <c r="Z26" s="1"/>
      <c r="AA26" s="1"/>
      <c r="AB26" s="1"/>
      <c r="AC26" s="1"/>
    </row>
    <row r="27" spans="1:29" ht="18.75" x14ac:dyDescent="0.3">
      <c r="A27" s="1"/>
      <c r="B27" s="20" t="s">
        <v>76</v>
      </c>
      <c r="C27" s="35" t="s">
        <v>77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38"/>
      <c r="Z27" s="1"/>
      <c r="AA27" s="1"/>
      <c r="AB27" s="1"/>
      <c r="AC27" s="1"/>
    </row>
    <row r="28" spans="1:29" ht="21" x14ac:dyDescent="0.35">
      <c r="A28" s="1"/>
      <c r="B28" s="1" t="s">
        <v>78</v>
      </c>
      <c r="C28" s="2" t="s">
        <v>79</v>
      </c>
      <c r="D28" s="3" t="s">
        <v>80</v>
      </c>
      <c r="E28" s="1">
        <v>8007.06</v>
      </c>
      <c r="F28" s="43">
        <v>15</v>
      </c>
      <c r="G28" s="1"/>
      <c r="H28" s="1"/>
      <c r="I28" s="1"/>
      <c r="J28" s="1"/>
      <c r="K28" s="1"/>
      <c r="L28" s="1"/>
      <c r="M28" s="1"/>
      <c r="N28" s="45"/>
      <c r="O28" s="1"/>
      <c r="P28" s="24">
        <f>E28/15*10*25%</f>
        <v>1334.51</v>
      </c>
      <c r="Q28" s="1">
        <f>E28+-N28+P28</f>
        <v>9341.57</v>
      </c>
      <c r="R28" s="1">
        <v>0</v>
      </c>
      <c r="S28" s="1"/>
      <c r="T28" s="1">
        <v>999.19</v>
      </c>
      <c r="U28" s="1">
        <v>-0.03</v>
      </c>
      <c r="V28" s="28">
        <f>ROUND(E28*0.115,2)</f>
        <v>920.81</v>
      </c>
      <c r="W28" s="24"/>
      <c r="X28" s="1">
        <f>SUM(T28:V28)+G28</f>
        <v>1919.97</v>
      </c>
      <c r="Y28" s="29">
        <f>Q28-X28</f>
        <v>7421.5999999999995</v>
      </c>
      <c r="Z28" s="1">
        <v>448.12</v>
      </c>
      <c r="AA28" s="1">
        <f>ROUND(+E28*17.5%,2)+ROUND(E28*3%,2)</f>
        <v>1641.45</v>
      </c>
      <c r="AB28" s="31">
        <f>ROUND(+E28*2%,2)</f>
        <v>160.13999999999999</v>
      </c>
      <c r="AC28" s="28">
        <f>SUM(Z28:AB28)</f>
        <v>2249.71</v>
      </c>
    </row>
    <row r="29" spans="1:29" ht="21" x14ac:dyDescent="0.35">
      <c r="A29" s="1"/>
      <c r="B29" s="1" t="s">
        <v>81</v>
      </c>
      <c r="C29" s="2" t="s">
        <v>82</v>
      </c>
      <c r="D29" s="3" t="s">
        <v>83</v>
      </c>
      <c r="E29" s="1">
        <v>8007.06</v>
      </c>
      <c r="F29" s="43">
        <v>15</v>
      </c>
      <c r="G29" s="1"/>
      <c r="H29" s="1"/>
      <c r="I29" s="1"/>
      <c r="J29" s="1"/>
      <c r="K29" s="1"/>
      <c r="L29" s="1"/>
      <c r="M29" s="1"/>
      <c r="N29" s="44"/>
      <c r="O29" s="1"/>
      <c r="P29" s="24">
        <f t="shared" ref="P29:P31" si="10">E29/15*10*25%</f>
        <v>1334.51</v>
      </c>
      <c r="Q29" s="1">
        <f t="shared" ref="Q29:Q31" si="11">E29+-N29+P29</f>
        <v>9341.57</v>
      </c>
      <c r="R29" s="1">
        <v>0</v>
      </c>
      <c r="S29" s="1"/>
      <c r="T29" s="1">
        <v>999.19</v>
      </c>
      <c r="U29" s="1">
        <v>0.17</v>
      </c>
      <c r="V29" s="28">
        <f>ROUND(E29*0.115,2)</f>
        <v>920.81</v>
      </c>
      <c r="W29" s="24"/>
      <c r="X29" s="1">
        <f>SUM(T29:V29)+G29</f>
        <v>1920.17</v>
      </c>
      <c r="Y29" s="29">
        <f>Q29-X29</f>
        <v>7421.4</v>
      </c>
      <c r="Z29" s="1">
        <v>448.12</v>
      </c>
      <c r="AA29" s="1">
        <f>ROUND(+E29*17.5%,2)+ROUND(E29*3%,2)</f>
        <v>1641.45</v>
      </c>
      <c r="AB29" s="31">
        <f>ROUND(+E29*2%,2)</f>
        <v>160.13999999999999</v>
      </c>
      <c r="AC29" s="28">
        <f>SUM(Z29:AB29)</f>
        <v>2249.71</v>
      </c>
    </row>
    <row r="30" spans="1:29" ht="21" x14ac:dyDescent="0.35">
      <c r="A30" s="1"/>
      <c r="B30" s="1" t="s">
        <v>84</v>
      </c>
      <c r="C30" s="2" t="s">
        <v>85</v>
      </c>
      <c r="D30" s="39" t="s">
        <v>86</v>
      </c>
      <c r="E30" s="1">
        <v>8007.06</v>
      </c>
      <c r="F30" s="43">
        <v>15</v>
      </c>
      <c r="G30" s="27">
        <v>3336</v>
      </c>
      <c r="H30" s="1"/>
      <c r="I30" s="1"/>
      <c r="J30" s="1"/>
      <c r="K30" s="1"/>
      <c r="L30" s="1"/>
      <c r="M30" s="1"/>
      <c r="N30" s="45"/>
      <c r="O30" s="1"/>
      <c r="P30" s="24">
        <f t="shared" si="10"/>
        <v>1334.51</v>
      </c>
      <c r="Q30" s="1">
        <f t="shared" si="11"/>
        <v>9341.57</v>
      </c>
      <c r="R30" s="1">
        <v>0</v>
      </c>
      <c r="S30" s="1"/>
      <c r="T30" s="1">
        <v>999.19</v>
      </c>
      <c r="U30" s="1">
        <v>-0.03</v>
      </c>
      <c r="V30" s="28">
        <f>ROUND(E30*0.115,2)</f>
        <v>920.81</v>
      </c>
      <c r="W30" s="24"/>
      <c r="X30" s="1">
        <f>SUM(T30:V30)+G30</f>
        <v>5255.97</v>
      </c>
      <c r="Y30" s="29">
        <f>Q30-X30</f>
        <v>4085.5999999999995</v>
      </c>
      <c r="Z30" s="1">
        <v>448.12</v>
      </c>
      <c r="AA30" s="1">
        <f>ROUND(+E30*17.5%,2)+ROUND(E30*3%,2)</f>
        <v>1641.45</v>
      </c>
      <c r="AB30" s="31">
        <f>ROUND(+E30*2%,2)</f>
        <v>160.13999999999999</v>
      </c>
      <c r="AC30" s="28">
        <f>SUM(Z30:AB30)</f>
        <v>2249.71</v>
      </c>
    </row>
    <row r="31" spans="1:29" ht="21" x14ac:dyDescent="0.35">
      <c r="A31" s="1"/>
      <c r="B31" s="39" t="s">
        <v>87</v>
      </c>
      <c r="C31" s="2" t="s">
        <v>88</v>
      </c>
      <c r="D31" s="3" t="s">
        <v>83</v>
      </c>
      <c r="E31" s="1">
        <v>8007.06</v>
      </c>
      <c r="F31" s="43">
        <v>15</v>
      </c>
      <c r="G31" s="27">
        <v>1191</v>
      </c>
      <c r="H31" s="45"/>
      <c r="I31" s="45"/>
      <c r="J31" s="45"/>
      <c r="K31" s="45"/>
      <c r="L31" s="45"/>
      <c r="M31" s="45"/>
      <c r="N31" s="45"/>
      <c r="O31" s="1"/>
      <c r="P31" s="24">
        <f t="shared" si="10"/>
        <v>1334.51</v>
      </c>
      <c r="Q31" s="1">
        <f t="shared" si="11"/>
        <v>9341.57</v>
      </c>
      <c r="R31" s="1"/>
      <c r="S31" s="1"/>
      <c r="T31" s="1">
        <v>999.19</v>
      </c>
      <c r="U31" s="1">
        <v>-0.03</v>
      </c>
      <c r="V31" s="28">
        <f>ROUND(E31*0.115,2)</f>
        <v>920.81</v>
      </c>
      <c r="W31" s="24"/>
      <c r="X31" s="1">
        <f>SUM(T31:V31)+G31</f>
        <v>3110.9700000000003</v>
      </c>
      <c r="Y31" s="29">
        <f>Q31-X31</f>
        <v>6230.5999999999995</v>
      </c>
      <c r="Z31" s="1">
        <v>448.12</v>
      </c>
      <c r="AA31" s="1">
        <f>ROUND(+E31*17.5%,2)+ROUND(E31*3%,2)</f>
        <v>1641.45</v>
      </c>
      <c r="AB31" s="31">
        <f>ROUND(+E31*2%,2)</f>
        <v>160.13999999999999</v>
      </c>
      <c r="AC31" s="28">
        <f>SUM(Z31:AB31)</f>
        <v>2249.71</v>
      </c>
    </row>
    <row r="32" spans="1:29" ht="18.75" x14ac:dyDescent="0.3">
      <c r="A32" s="1"/>
      <c r="B32" s="20" t="s">
        <v>37</v>
      </c>
      <c r="C32" s="35"/>
      <c r="D32" s="36"/>
      <c r="E32" s="37">
        <f>SUM(E28:E31)</f>
        <v>32028.240000000002</v>
      </c>
      <c r="F32" s="37"/>
      <c r="G32" s="37">
        <f>+G31+G30+G28+G29</f>
        <v>4527</v>
      </c>
      <c r="H32" s="37"/>
      <c r="I32" s="37"/>
      <c r="J32" s="37"/>
      <c r="K32" s="37"/>
      <c r="L32" s="37"/>
      <c r="M32" s="37"/>
      <c r="N32" s="37">
        <f>SUM(N28:N31)</f>
        <v>0</v>
      </c>
      <c r="O32" s="37">
        <f>SUM(O28:O31)</f>
        <v>0</v>
      </c>
      <c r="P32" s="37">
        <f>SUM(P28:P31)</f>
        <v>5338.04</v>
      </c>
      <c r="Q32" s="37">
        <f>SUM(Q28:Q31)</f>
        <v>37366.28</v>
      </c>
      <c r="R32" s="37">
        <f>SUM(R28:R30)</f>
        <v>0</v>
      </c>
      <c r="S32" s="37">
        <f>SUM(S28:S30)</f>
        <v>0</v>
      </c>
      <c r="T32" s="37">
        <f>SUM(T28:T31)</f>
        <v>3996.76</v>
      </c>
      <c r="U32" s="37">
        <f>SUM(U28:U31)</f>
        <v>8.0000000000000016E-2</v>
      </c>
      <c r="V32" s="37">
        <f>SUM(V28:V31)</f>
        <v>3683.24</v>
      </c>
      <c r="W32" s="37"/>
      <c r="X32" s="37">
        <f t="shared" ref="X32:AC32" si="12">SUM(X28:X31)</f>
        <v>12207.080000000002</v>
      </c>
      <c r="Y32" s="37">
        <f t="shared" si="12"/>
        <v>25159.199999999997</v>
      </c>
      <c r="Z32" s="37">
        <f t="shared" si="12"/>
        <v>1792.48</v>
      </c>
      <c r="AA32" s="37">
        <f t="shared" si="12"/>
        <v>6565.8</v>
      </c>
      <c r="AB32" s="37">
        <f t="shared" si="12"/>
        <v>640.55999999999995</v>
      </c>
      <c r="AC32" s="37">
        <f t="shared" si="12"/>
        <v>8998.84</v>
      </c>
    </row>
    <row r="33" spans="1:29" ht="18.75" x14ac:dyDescent="0.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38"/>
      <c r="Z33" s="1"/>
      <c r="AA33" s="1"/>
      <c r="AB33" s="1"/>
      <c r="AC33" s="1"/>
    </row>
    <row r="34" spans="1:29" ht="18.75" x14ac:dyDescent="0.3">
      <c r="A34" s="1"/>
      <c r="B34" s="20" t="s">
        <v>89</v>
      </c>
      <c r="C34" s="35" t="s">
        <v>90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8"/>
      <c r="Z34" s="1"/>
      <c r="AA34" s="1"/>
      <c r="AB34" s="1"/>
      <c r="AC34" s="1"/>
    </row>
    <row r="35" spans="1:29" ht="21" x14ac:dyDescent="0.35">
      <c r="A35" s="1"/>
      <c r="B35" s="1" t="s">
        <v>91</v>
      </c>
      <c r="C35" s="2"/>
      <c r="D35" s="3" t="s">
        <v>92</v>
      </c>
      <c r="E35" s="1"/>
      <c r="F35" s="43"/>
      <c r="G35" s="1"/>
      <c r="H35" s="1"/>
      <c r="I35" s="1"/>
      <c r="J35" s="1"/>
      <c r="K35" s="1"/>
      <c r="L35" s="1"/>
      <c r="M35" s="1"/>
      <c r="N35" s="45"/>
      <c r="O35" s="1"/>
      <c r="P35" s="1"/>
      <c r="Q35" s="1"/>
      <c r="R35" s="1"/>
      <c r="S35" s="1"/>
      <c r="T35" s="1"/>
      <c r="U35" s="1"/>
      <c r="V35" s="31"/>
      <c r="W35" s="31"/>
      <c r="X35" s="1"/>
      <c r="Y35" s="46"/>
      <c r="Z35" s="1"/>
      <c r="AA35" s="1"/>
      <c r="AB35" s="31"/>
      <c r="AC35" s="28"/>
    </row>
    <row r="36" spans="1:29" ht="21" x14ac:dyDescent="0.35">
      <c r="A36" s="1"/>
      <c r="B36" s="3" t="s">
        <v>91</v>
      </c>
      <c r="C36" s="2" t="s">
        <v>93</v>
      </c>
      <c r="D36" s="3" t="s">
        <v>94</v>
      </c>
      <c r="E36" s="1">
        <v>8007.06</v>
      </c>
      <c r="F36" s="43">
        <v>15</v>
      </c>
      <c r="G36" s="1"/>
      <c r="H36" s="1"/>
      <c r="I36" s="1"/>
      <c r="J36" s="1"/>
      <c r="K36" s="1"/>
      <c r="L36" s="1"/>
      <c r="M36" s="1"/>
      <c r="N36" s="45"/>
      <c r="O36" s="1"/>
      <c r="P36" s="24">
        <f>E36/15*10*25%</f>
        <v>1334.51</v>
      </c>
      <c r="Q36" s="1">
        <f>E36+-N36+P36</f>
        <v>9341.57</v>
      </c>
      <c r="R36" s="1"/>
      <c r="S36" s="1"/>
      <c r="T36" s="1">
        <v>999.19</v>
      </c>
      <c r="U36" s="1">
        <v>-0.03</v>
      </c>
      <c r="V36" s="31">
        <f t="shared" ref="V36:V44" si="13">ROUND(E36*0.115,2)</f>
        <v>920.81</v>
      </c>
      <c r="W36" s="24"/>
      <c r="X36" s="1">
        <f>SUM(T36:V36)+G36</f>
        <v>1919.97</v>
      </c>
      <c r="Y36" s="29">
        <f t="shared" ref="Y36:Y52" si="14">Q36-X36</f>
        <v>7421.5999999999995</v>
      </c>
      <c r="Z36" s="1">
        <v>448.12</v>
      </c>
      <c r="AA36" s="1">
        <f t="shared" ref="AA36:AA44" si="15">ROUND(+E36*17.5%,2)+ROUND(E36*3%,2)</f>
        <v>1641.45</v>
      </c>
      <c r="AB36" s="31">
        <f t="shared" ref="AB36:AB44" si="16">ROUND(+E36*2%,2)</f>
        <v>160.13999999999999</v>
      </c>
      <c r="AC36" s="28">
        <f t="shared" ref="AC36:AC52" si="17">SUM(Z36:AB36)</f>
        <v>2249.71</v>
      </c>
    </row>
    <row r="37" spans="1:29" ht="21" x14ac:dyDescent="0.35">
      <c r="A37" s="1"/>
      <c r="B37" s="39" t="s">
        <v>95</v>
      </c>
      <c r="C37" s="2" t="s">
        <v>96</v>
      </c>
      <c r="D37" s="3" t="s">
        <v>94</v>
      </c>
      <c r="E37" s="1">
        <v>8007.06</v>
      </c>
      <c r="F37" s="43">
        <v>15</v>
      </c>
      <c r="G37" s="24"/>
      <c r="H37" s="1"/>
      <c r="I37" s="1"/>
      <c r="J37" s="1"/>
      <c r="K37" s="1"/>
      <c r="L37" s="1"/>
      <c r="M37" s="1"/>
      <c r="N37" s="45"/>
      <c r="O37" s="1"/>
      <c r="P37" s="24">
        <f t="shared" ref="P37:P52" si="18">E37/15*10*25%</f>
        <v>1334.51</v>
      </c>
      <c r="Q37" s="1">
        <f t="shared" ref="Q37:Q52" si="19">E37+-N37+P37</f>
        <v>9341.57</v>
      </c>
      <c r="R37" s="1"/>
      <c r="S37" s="1"/>
      <c r="T37" s="1">
        <v>999.19</v>
      </c>
      <c r="U37" s="1">
        <v>-0.03</v>
      </c>
      <c r="V37" s="31">
        <f t="shared" si="13"/>
        <v>920.81</v>
      </c>
      <c r="W37" s="24"/>
      <c r="X37" s="1">
        <f>SUM(T37:V37)+G37</f>
        <v>1919.97</v>
      </c>
      <c r="Y37" s="29">
        <f t="shared" si="14"/>
        <v>7421.5999999999995</v>
      </c>
      <c r="Z37" s="1">
        <v>448.12</v>
      </c>
      <c r="AA37" s="1">
        <f t="shared" si="15"/>
        <v>1641.45</v>
      </c>
      <c r="AB37" s="31">
        <f t="shared" si="16"/>
        <v>160.13999999999999</v>
      </c>
      <c r="AC37" s="28">
        <f t="shared" si="17"/>
        <v>2249.71</v>
      </c>
    </row>
    <row r="38" spans="1:29" ht="21" x14ac:dyDescent="0.35">
      <c r="A38" s="1"/>
      <c r="B38" s="39" t="s">
        <v>97</v>
      </c>
      <c r="C38" s="2" t="s">
        <v>98</v>
      </c>
      <c r="D38" s="1" t="s">
        <v>99</v>
      </c>
      <c r="E38" s="24">
        <v>8214.2800000000007</v>
      </c>
      <c r="F38" s="43">
        <v>15</v>
      </c>
      <c r="G38" s="24"/>
      <c r="H38" s="1"/>
      <c r="I38" s="1"/>
      <c r="J38" s="1"/>
      <c r="K38" s="1"/>
      <c r="L38" s="1"/>
      <c r="M38" s="1"/>
      <c r="N38" s="45"/>
      <c r="O38" s="1"/>
      <c r="P38" s="24">
        <f t="shared" si="18"/>
        <v>1369.0466666666669</v>
      </c>
      <c r="Q38" s="1">
        <f t="shared" si="19"/>
        <v>9583.3266666666677</v>
      </c>
      <c r="R38" s="1">
        <v>0</v>
      </c>
      <c r="S38" s="1"/>
      <c r="T38" s="1">
        <v>1043.47</v>
      </c>
      <c r="U38" s="1">
        <v>-0.18</v>
      </c>
      <c r="V38" s="31">
        <f t="shared" si="13"/>
        <v>944.64</v>
      </c>
      <c r="W38" s="24"/>
      <c r="X38" s="1">
        <f>SUM(T38:V38)+G38</f>
        <v>1987.9299999999998</v>
      </c>
      <c r="Y38" s="29">
        <f t="shared" si="14"/>
        <v>7595.3966666666674</v>
      </c>
      <c r="Z38" s="1">
        <v>453.78</v>
      </c>
      <c r="AA38" s="1">
        <f t="shared" si="15"/>
        <v>1683.93</v>
      </c>
      <c r="AB38" s="31">
        <f t="shared" si="16"/>
        <v>164.29</v>
      </c>
      <c r="AC38" s="28">
        <f t="shared" si="17"/>
        <v>2302</v>
      </c>
    </row>
    <row r="39" spans="1:29" ht="21" x14ac:dyDescent="0.35">
      <c r="A39" s="1"/>
      <c r="B39" s="1" t="s">
        <v>100</v>
      </c>
      <c r="C39" s="2" t="s">
        <v>101</v>
      </c>
      <c r="D39" s="1" t="s">
        <v>102</v>
      </c>
      <c r="E39" s="1">
        <v>8007.06</v>
      </c>
      <c r="F39" s="43">
        <v>15</v>
      </c>
      <c r="G39" s="47"/>
      <c r="H39" s="1"/>
      <c r="I39" s="27">
        <v>2994.04</v>
      </c>
      <c r="J39" s="1"/>
      <c r="K39" s="1"/>
      <c r="L39" s="1"/>
      <c r="M39" s="1"/>
      <c r="N39" s="45"/>
      <c r="O39" s="1"/>
      <c r="P39" s="24">
        <f t="shared" si="18"/>
        <v>1334.51</v>
      </c>
      <c r="Q39" s="1">
        <f t="shared" si="19"/>
        <v>9341.57</v>
      </c>
      <c r="R39" s="1">
        <v>0</v>
      </c>
      <c r="S39" s="1"/>
      <c r="T39" s="1">
        <v>999.19</v>
      </c>
      <c r="U39" s="1">
        <v>0.13</v>
      </c>
      <c r="V39" s="31">
        <f t="shared" si="13"/>
        <v>920.81</v>
      </c>
      <c r="W39" s="24"/>
      <c r="X39" s="1">
        <f>SUM(T39:V39)+G39+I39</f>
        <v>4914.17</v>
      </c>
      <c r="Y39" s="29">
        <f t="shared" si="14"/>
        <v>4427.3999999999996</v>
      </c>
      <c r="Z39" s="1">
        <v>448.12</v>
      </c>
      <c r="AA39" s="1">
        <f t="shared" si="15"/>
        <v>1641.45</v>
      </c>
      <c r="AB39" s="31">
        <f t="shared" si="16"/>
        <v>160.13999999999999</v>
      </c>
      <c r="AC39" s="28">
        <f t="shared" si="17"/>
        <v>2249.71</v>
      </c>
    </row>
    <row r="40" spans="1:29" ht="21" x14ac:dyDescent="0.35">
      <c r="A40" s="1"/>
      <c r="B40" s="1" t="s">
        <v>103</v>
      </c>
      <c r="C40" s="2" t="s">
        <v>104</v>
      </c>
      <c r="D40" s="1" t="s">
        <v>105</v>
      </c>
      <c r="E40" s="1">
        <v>8007.06</v>
      </c>
      <c r="F40" s="43">
        <v>15</v>
      </c>
      <c r="G40" s="27">
        <v>2143</v>
      </c>
      <c r="H40" s="1"/>
      <c r="I40" s="1"/>
      <c r="J40" s="1"/>
      <c r="K40" s="1"/>
      <c r="L40" s="1"/>
      <c r="M40" s="1"/>
      <c r="N40" s="44"/>
      <c r="O40" s="1"/>
      <c r="P40" s="24">
        <f t="shared" si="18"/>
        <v>1334.51</v>
      </c>
      <c r="Q40" s="1">
        <f t="shared" si="19"/>
        <v>9341.57</v>
      </c>
      <c r="R40" s="1">
        <v>0</v>
      </c>
      <c r="S40" s="1"/>
      <c r="T40" s="1">
        <v>999.19</v>
      </c>
      <c r="U40" s="1">
        <v>-0.03</v>
      </c>
      <c r="V40" s="31">
        <f t="shared" si="13"/>
        <v>920.81</v>
      </c>
      <c r="W40" s="24"/>
      <c r="X40" s="1">
        <f>SUM(T40:V40)+G40</f>
        <v>4062.9700000000003</v>
      </c>
      <c r="Y40" s="29">
        <f t="shared" si="14"/>
        <v>5278.5999999999995</v>
      </c>
      <c r="Z40" s="1">
        <v>448.12</v>
      </c>
      <c r="AA40" s="1">
        <f t="shared" si="15"/>
        <v>1641.45</v>
      </c>
      <c r="AB40" s="31">
        <f t="shared" si="16"/>
        <v>160.13999999999999</v>
      </c>
      <c r="AC40" s="28">
        <f t="shared" si="17"/>
        <v>2249.71</v>
      </c>
    </row>
    <row r="41" spans="1:29" ht="21" x14ac:dyDescent="0.35">
      <c r="A41" s="1"/>
      <c r="B41" s="39" t="s">
        <v>106</v>
      </c>
      <c r="C41" s="2" t="s">
        <v>107</v>
      </c>
      <c r="D41" s="1" t="s">
        <v>105</v>
      </c>
      <c r="E41" s="1">
        <v>7738.82</v>
      </c>
      <c r="F41" s="43">
        <v>15</v>
      </c>
      <c r="G41" s="48"/>
      <c r="H41" s="1"/>
      <c r="I41" s="1"/>
      <c r="J41" s="1"/>
      <c r="K41" s="1"/>
      <c r="L41" s="1"/>
      <c r="M41" s="1"/>
      <c r="N41" s="45"/>
      <c r="O41" s="1"/>
      <c r="P41" s="24">
        <f>E41/15*10*25%/181*135</f>
        <v>962.00801104972368</v>
      </c>
      <c r="Q41" s="1">
        <f t="shared" si="19"/>
        <v>8700.8280110497235</v>
      </c>
      <c r="R41" s="1">
        <v>0</v>
      </c>
      <c r="S41" s="1"/>
      <c r="T41" s="1">
        <v>941.91</v>
      </c>
      <c r="U41" s="1">
        <v>-0.04</v>
      </c>
      <c r="V41" s="31">
        <f t="shared" si="13"/>
        <v>889.96</v>
      </c>
      <c r="W41" s="24"/>
      <c r="X41" s="1">
        <f>SUM(T41:V41)+G41</f>
        <v>1831.83</v>
      </c>
      <c r="Y41" s="29">
        <f t="shared" si="14"/>
        <v>6868.9980110497236</v>
      </c>
      <c r="Z41" s="1">
        <v>440.8</v>
      </c>
      <c r="AA41" s="1">
        <f t="shared" si="15"/>
        <v>1586.45</v>
      </c>
      <c r="AB41" s="31">
        <f t="shared" si="16"/>
        <v>154.78</v>
      </c>
      <c r="AC41" s="28">
        <f t="shared" si="17"/>
        <v>2182.0300000000002</v>
      </c>
    </row>
    <row r="42" spans="1:29" ht="21" x14ac:dyDescent="0.35">
      <c r="A42" s="1"/>
      <c r="B42" s="39" t="s">
        <v>108</v>
      </c>
      <c r="C42" s="2" t="s">
        <v>109</v>
      </c>
      <c r="D42" s="1" t="s">
        <v>105</v>
      </c>
      <c r="E42" s="1">
        <v>7738.82</v>
      </c>
      <c r="F42" s="43">
        <v>15</v>
      </c>
      <c r="G42" s="1"/>
      <c r="H42" s="1"/>
      <c r="I42" s="1"/>
      <c r="J42" s="1"/>
      <c r="K42" s="1"/>
      <c r="L42" s="1"/>
      <c r="M42" s="1"/>
      <c r="N42" s="44"/>
      <c r="O42" s="1"/>
      <c r="P42" s="24">
        <f>E42/15*10*25%/181*135</f>
        <v>962.00801104972368</v>
      </c>
      <c r="Q42" s="1">
        <f t="shared" si="19"/>
        <v>8700.8280110497235</v>
      </c>
      <c r="R42" s="1">
        <v>0</v>
      </c>
      <c r="S42" s="1"/>
      <c r="T42" s="1">
        <v>941.91</v>
      </c>
      <c r="U42" s="1">
        <v>0.16</v>
      </c>
      <c r="V42" s="31">
        <f t="shared" si="13"/>
        <v>889.96</v>
      </c>
      <c r="W42" s="24"/>
      <c r="X42" s="1">
        <f>SUM(T42:V42)+G42</f>
        <v>1832.03</v>
      </c>
      <c r="Y42" s="29">
        <f t="shared" si="14"/>
        <v>6868.7980110497238</v>
      </c>
      <c r="Z42" s="1">
        <v>440.8</v>
      </c>
      <c r="AA42" s="1">
        <f t="shared" si="15"/>
        <v>1586.45</v>
      </c>
      <c r="AB42" s="31">
        <f t="shared" si="16"/>
        <v>154.78</v>
      </c>
      <c r="AC42" s="28">
        <f t="shared" si="17"/>
        <v>2182.0300000000002</v>
      </c>
    </row>
    <row r="43" spans="1:29" ht="21" x14ac:dyDescent="0.35">
      <c r="A43" s="1"/>
      <c r="B43" s="3" t="s">
        <v>110</v>
      </c>
      <c r="C43" s="2" t="s">
        <v>111</v>
      </c>
      <c r="D43" s="3" t="s">
        <v>112</v>
      </c>
      <c r="E43" s="1">
        <v>8007.06</v>
      </c>
      <c r="F43" s="43">
        <v>15</v>
      </c>
      <c r="G43" s="1"/>
      <c r="H43" s="1"/>
      <c r="I43" s="1"/>
      <c r="J43" s="27">
        <v>2257.0300000000002</v>
      </c>
      <c r="K43" s="27">
        <v>86.18</v>
      </c>
      <c r="L43" s="27">
        <v>1375.93</v>
      </c>
      <c r="M43" s="27">
        <v>37.35</v>
      </c>
      <c r="N43" s="44"/>
      <c r="O43" s="1"/>
      <c r="P43" s="24">
        <f t="shared" si="18"/>
        <v>1334.51</v>
      </c>
      <c r="Q43" s="1">
        <f t="shared" si="19"/>
        <v>9341.57</v>
      </c>
      <c r="R43" s="1">
        <v>0</v>
      </c>
      <c r="S43" s="1"/>
      <c r="T43" s="1">
        <v>999.19</v>
      </c>
      <c r="U43" s="1">
        <v>0.08</v>
      </c>
      <c r="V43" s="31">
        <f t="shared" si="13"/>
        <v>920.81</v>
      </c>
      <c r="W43" s="24"/>
      <c r="X43" s="1">
        <f>SUM(T43:V43)+G43+J43+K43+L43+M43</f>
        <v>5676.5700000000015</v>
      </c>
      <c r="Y43" s="29">
        <f t="shared" si="14"/>
        <v>3664.9999999999982</v>
      </c>
      <c r="Z43" s="1">
        <v>448.12</v>
      </c>
      <c r="AA43" s="1">
        <f t="shared" si="15"/>
        <v>1641.45</v>
      </c>
      <c r="AB43" s="31">
        <f t="shared" si="16"/>
        <v>160.13999999999999</v>
      </c>
      <c r="AC43" s="28">
        <f t="shared" si="17"/>
        <v>2249.71</v>
      </c>
    </row>
    <row r="44" spans="1:29" ht="21" x14ac:dyDescent="0.35">
      <c r="A44" s="1"/>
      <c r="B44" s="1" t="s">
        <v>113</v>
      </c>
      <c r="C44" s="2" t="s">
        <v>114</v>
      </c>
      <c r="D44" s="1" t="s">
        <v>112</v>
      </c>
      <c r="E44" s="1">
        <v>8007.06</v>
      </c>
      <c r="F44" s="43">
        <v>15</v>
      </c>
      <c r="G44" s="27">
        <v>1183.75</v>
      </c>
      <c r="H44" s="1"/>
      <c r="I44" s="1"/>
      <c r="J44" s="27">
        <v>2344.37</v>
      </c>
      <c r="K44" s="27">
        <v>112.95</v>
      </c>
      <c r="L44" s="24"/>
      <c r="M44" s="24"/>
      <c r="N44" s="44"/>
      <c r="O44" s="1"/>
      <c r="P44" s="24">
        <f t="shared" si="18"/>
        <v>1334.51</v>
      </c>
      <c r="Q44" s="1">
        <f t="shared" si="19"/>
        <v>9341.57</v>
      </c>
      <c r="R44" s="1">
        <v>0</v>
      </c>
      <c r="S44" s="1"/>
      <c r="T44" s="1">
        <v>999.19</v>
      </c>
      <c r="U44" s="1">
        <v>0.1</v>
      </c>
      <c r="V44" s="31">
        <f t="shared" si="13"/>
        <v>920.81</v>
      </c>
      <c r="W44" s="24"/>
      <c r="X44" s="1">
        <f>SUM(T44:V44)+G44+J44+K44</f>
        <v>5561.1699999999992</v>
      </c>
      <c r="Y44" s="29">
        <f t="shared" si="14"/>
        <v>3780.4000000000005</v>
      </c>
      <c r="Z44" s="1">
        <v>448.12</v>
      </c>
      <c r="AA44" s="1">
        <f t="shared" si="15"/>
        <v>1641.45</v>
      </c>
      <c r="AB44" s="31">
        <f t="shared" si="16"/>
        <v>160.13999999999999</v>
      </c>
      <c r="AC44" s="28">
        <f t="shared" si="17"/>
        <v>2249.71</v>
      </c>
    </row>
    <row r="45" spans="1:29" ht="21" x14ac:dyDescent="0.35">
      <c r="A45" s="1"/>
      <c r="B45" s="1" t="s">
        <v>115</v>
      </c>
      <c r="C45" s="2" t="s">
        <v>116</v>
      </c>
      <c r="D45" s="1" t="s">
        <v>117</v>
      </c>
      <c r="E45" s="1">
        <v>7738.82</v>
      </c>
      <c r="F45" s="43">
        <v>15</v>
      </c>
      <c r="G45" s="1"/>
      <c r="H45" s="1"/>
      <c r="I45" s="1"/>
      <c r="J45" s="1"/>
      <c r="K45" s="1"/>
      <c r="L45" s="1"/>
      <c r="M45" s="1"/>
      <c r="N45" s="45"/>
      <c r="O45" s="1"/>
      <c r="P45" s="24">
        <f>E45/15*10*25%/181*122</f>
        <v>869.37020257826885</v>
      </c>
      <c r="Q45" s="1">
        <f t="shared" si="19"/>
        <v>8608.1902025782692</v>
      </c>
      <c r="R45" s="1">
        <v>0</v>
      </c>
      <c r="S45" s="1"/>
      <c r="T45" s="1">
        <v>941.91</v>
      </c>
      <c r="U45" s="1">
        <v>-0.12</v>
      </c>
      <c r="V45" s="31"/>
      <c r="W45" s="24"/>
      <c r="X45" s="1">
        <f>SUM(T45:V45)+G45</f>
        <v>941.79</v>
      </c>
      <c r="Y45" s="29">
        <f t="shared" si="14"/>
        <v>7666.4002025782693</v>
      </c>
      <c r="Z45" s="1">
        <v>440.8</v>
      </c>
      <c r="AA45" s="1">
        <v>0</v>
      </c>
      <c r="AB45" s="31">
        <v>0</v>
      </c>
      <c r="AC45" s="28">
        <f t="shared" si="17"/>
        <v>440.8</v>
      </c>
    </row>
    <row r="46" spans="1:29" ht="21" x14ac:dyDescent="0.35">
      <c r="A46" s="1"/>
      <c r="B46" s="1" t="s">
        <v>118</v>
      </c>
      <c r="C46" s="2" t="s">
        <v>119</v>
      </c>
      <c r="D46" s="1" t="s">
        <v>117</v>
      </c>
      <c r="E46" s="1">
        <v>8007.06</v>
      </c>
      <c r="F46" s="43">
        <v>15</v>
      </c>
      <c r="G46" s="24"/>
      <c r="H46" s="1"/>
      <c r="I46" s="1"/>
      <c r="J46" s="1"/>
      <c r="K46" s="1"/>
      <c r="L46" s="1"/>
      <c r="M46" s="1"/>
      <c r="N46" s="45"/>
      <c r="O46" s="1"/>
      <c r="P46" s="24">
        <f t="shared" si="18"/>
        <v>1334.51</v>
      </c>
      <c r="Q46" s="1">
        <f t="shared" si="19"/>
        <v>9341.57</v>
      </c>
      <c r="R46" s="1">
        <v>0</v>
      </c>
      <c r="S46" s="1"/>
      <c r="T46" s="1">
        <v>999.19</v>
      </c>
      <c r="U46" s="1">
        <v>0.17</v>
      </c>
      <c r="V46" s="31">
        <f t="shared" ref="V46:V52" si="20">ROUND(E46*0.115,2)</f>
        <v>920.81</v>
      </c>
      <c r="W46" s="24"/>
      <c r="X46" s="1">
        <f>SUM(T46:V46)+G46</f>
        <v>1920.17</v>
      </c>
      <c r="Y46" s="29">
        <f t="shared" si="14"/>
        <v>7421.4</v>
      </c>
      <c r="Z46" s="1">
        <v>448.12</v>
      </c>
      <c r="AA46" s="1">
        <f t="shared" ref="AA46:AA52" si="21">ROUND(+E46*17.5%,2)+ROUND(E46*3%,2)</f>
        <v>1641.45</v>
      </c>
      <c r="AB46" s="31">
        <f t="shared" ref="AB46:AB52" si="22">ROUND(+E46*2%,2)</f>
        <v>160.13999999999999</v>
      </c>
      <c r="AC46" s="28">
        <f t="shared" si="17"/>
        <v>2249.71</v>
      </c>
    </row>
    <row r="47" spans="1:29" ht="21" x14ac:dyDescent="0.35">
      <c r="A47" s="1"/>
      <c r="B47" s="3" t="s">
        <v>120</v>
      </c>
      <c r="C47" s="2" t="s">
        <v>121</v>
      </c>
      <c r="D47" s="3" t="s">
        <v>122</v>
      </c>
      <c r="E47" s="1">
        <v>8007.06</v>
      </c>
      <c r="F47" s="43">
        <v>15</v>
      </c>
      <c r="G47" s="27">
        <v>1587</v>
      </c>
      <c r="H47" s="1"/>
      <c r="I47" s="1"/>
      <c r="J47" s="1"/>
      <c r="K47" s="1"/>
      <c r="L47" s="1"/>
      <c r="M47" s="1"/>
      <c r="N47" s="45"/>
      <c r="O47" s="1"/>
      <c r="P47" s="24">
        <f t="shared" si="18"/>
        <v>1334.51</v>
      </c>
      <c r="Q47" s="1">
        <f t="shared" si="19"/>
        <v>9341.57</v>
      </c>
      <c r="R47" s="1">
        <v>0</v>
      </c>
      <c r="S47" s="1"/>
      <c r="T47" s="1">
        <v>999.19</v>
      </c>
      <c r="U47" s="1">
        <v>0.17</v>
      </c>
      <c r="V47" s="31">
        <f t="shared" si="20"/>
        <v>920.81</v>
      </c>
      <c r="W47" s="24"/>
      <c r="X47" s="1">
        <f>SUM(T47:V47)+G47</f>
        <v>3507.17</v>
      </c>
      <c r="Y47" s="29">
        <f t="shared" si="14"/>
        <v>5834.4</v>
      </c>
      <c r="Z47" s="1">
        <v>448.12</v>
      </c>
      <c r="AA47" s="1">
        <f t="shared" si="21"/>
        <v>1641.45</v>
      </c>
      <c r="AB47" s="31">
        <f t="shared" si="22"/>
        <v>160.13999999999999</v>
      </c>
      <c r="AC47" s="28">
        <f t="shared" si="17"/>
        <v>2249.71</v>
      </c>
    </row>
    <row r="48" spans="1:29" ht="21" x14ac:dyDescent="0.35">
      <c r="A48" s="1"/>
      <c r="B48" s="3" t="s">
        <v>123</v>
      </c>
      <c r="C48" s="2" t="s">
        <v>124</v>
      </c>
      <c r="D48" s="3" t="s">
        <v>122</v>
      </c>
      <c r="E48" s="1">
        <v>8007.06</v>
      </c>
      <c r="F48" s="43">
        <v>15</v>
      </c>
      <c r="G48" s="27">
        <v>944</v>
      </c>
      <c r="H48" s="1"/>
      <c r="I48" s="1"/>
      <c r="J48" s="1"/>
      <c r="K48" s="1"/>
      <c r="L48" s="1"/>
      <c r="M48" s="1"/>
      <c r="N48" s="45">
        <v>1.27</v>
      </c>
      <c r="O48" s="1"/>
      <c r="P48" s="24">
        <f t="shared" si="18"/>
        <v>1334.51</v>
      </c>
      <c r="Q48" s="1">
        <f t="shared" si="19"/>
        <v>9340.2999999999993</v>
      </c>
      <c r="R48" s="1">
        <v>0</v>
      </c>
      <c r="S48" s="1"/>
      <c r="T48" s="1">
        <v>999.19</v>
      </c>
      <c r="U48" s="1">
        <v>-0.1</v>
      </c>
      <c r="V48" s="31">
        <f t="shared" si="20"/>
        <v>920.81</v>
      </c>
      <c r="W48" s="24"/>
      <c r="X48" s="1">
        <f>SUM(T48:V48)+G48</f>
        <v>2863.9</v>
      </c>
      <c r="Y48" s="29">
        <f t="shared" si="14"/>
        <v>6476.4</v>
      </c>
      <c r="Z48" s="1">
        <v>448.12</v>
      </c>
      <c r="AA48" s="1">
        <f t="shared" si="21"/>
        <v>1641.45</v>
      </c>
      <c r="AB48" s="31">
        <f t="shared" si="22"/>
        <v>160.13999999999999</v>
      </c>
      <c r="AC48" s="28">
        <f t="shared" si="17"/>
        <v>2249.71</v>
      </c>
    </row>
    <row r="49" spans="1:29" ht="21" x14ac:dyDescent="0.35">
      <c r="A49" s="1"/>
      <c r="B49" s="3" t="s">
        <v>125</v>
      </c>
      <c r="C49" s="2" t="s">
        <v>126</v>
      </c>
      <c r="D49" s="3" t="s">
        <v>122</v>
      </c>
      <c r="E49" s="1">
        <v>8007.06</v>
      </c>
      <c r="F49" s="43">
        <v>15</v>
      </c>
      <c r="G49" s="1"/>
      <c r="H49" s="1"/>
      <c r="I49" s="1"/>
      <c r="J49" s="1"/>
      <c r="K49" s="1"/>
      <c r="L49" s="1"/>
      <c r="M49" s="1"/>
      <c r="N49" s="45"/>
      <c r="O49" s="1"/>
      <c r="P49" s="24">
        <f t="shared" si="18"/>
        <v>1334.51</v>
      </c>
      <c r="Q49" s="1">
        <f t="shared" si="19"/>
        <v>9341.57</v>
      </c>
      <c r="R49" s="1">
        <v>0</v>
      </c>
      <c r="S49" s="1"/>
      <c r="T49" s="1">
        <v>999.19</v>
      </c>
      <c r="U49" s="1">
        <v>-0.03</v>
      </c>
      <c r="V49" s="31">
        <f t="shared" si="20"/>
        <v>920.81</v>
      </c>
      <c r="W49" s="24"/>
      <c r="X49" s="1">
        <f>SUM(T49:V49)+G49</f>
        <v>1919.97</v>
      </c>
      <c r="Y49" s="29">
        <f t="shared" si="14"/>
        <v>7421.5999999999995</v>
      </c>
      <c r="Z49" s="1">
        <v>448.12</v>
      </c>
      <c r="AA49" s="1">
        <f t="shared" si="21"/>
        <v>1641.45</v>
      </c>
      <c r="AB49" s="31">
        <f t="shared" si="22"/>
        <v>160.13999999999999</v>
      </c>
      <c r="AC49" s="28">
        <f t="shared" si="17"/>
        <v>2249.71</v>
      </c>
    </row>
    <row r="50" spans="1:29" ht="21" x14ac:dyDescent="0.35">
      <c r="A50" s="1"/>
      <c r="B50" s="3" t="s">
        <v>127</v>
      </c>
      <c r="C50" s="2" t="s">
        <v>128</v>
      </c>
      <c r="D50" s="3" t="s">
        <v>122</v>
      </c>
      <c r="E50" s="1">
        <v>8007.06</v>
      </c>
      <c r="F50" s="43">
        <v>15</v>
      </c>
      <c r="G50" s="1"/>
      <c r="H50" s="1"/>
      <c r="I50" s="27">
        <v>2600.7800000000002</v>
      </c>
      <c r="J50" s="1"/>
      <c r="K50" s="1"/>
      <c r="L50" s="1"/>
      <c r="M50" s="1"/>
      <c r="N50" s="45"/>
      <c r="O50" s="1"/>
      <c r="P50" s="24">
        <f t="shared" si="18"/>
        <v>1334.51</v>
      </c>
      <c r="Q50" s="1">
        <f t="shared" si="19"/>
        <v>9341.57</v>
      </c>
      <c r="R50" s="1">
        <v>0</v>
      </c>
      <c r="S50" s="1"/>
      <c r="T50" s="1">
        <v>999.19</v>
      </c>
      <c r="U50" s="1">
        <v>-0.01</v>
      </c>
      <c r="V50" s="31">
        <f t="shared" si="20"/>
        <v>920.81</v>
      </c>
      <c r="W50" s="24"/>
      <c r="X50" s="1">
        <f>SUM(T50:V50)+G50+I50</f>
        <v>4520.7700000000004</v>
      </c>
      <c r="Y50" s="49">
        <f t="shared" si="14"/>
        <v>4820.7999999999993</v>
      </c>
      <c r="Z50" s="1">
        <v>448.12</v>
      </c>
      <c r="AA50" s="1">
        <f t="shared" si="21"/>
        <v>1641.45</v>
      </c>
      <c r="AB50" s="31">
        <f t="shared" si="22"/>
        <v>160.13999999999999</v>
      </c>
      <c r="AC50" s="28">
        <f t="shared" si="17"/>
        <v>2249.71</v>
      </c>
    </row>
    <row r="51" spans="1:29" ht="21" x14ac:dyDescent="0.35">
      <c r="A51" s="1"/>
      <c r="B51" s="3" t="s">
        <v>129</v>
      </c>
      <c r="C51" s="2" t="s">
        <v>46</v>
      </c>
      <c r="D51" s="3" t="s">
        <v>122</v>
      </c>
      <c r="E51" s="1"/>
      <c r="F51" s="43"/>
      <c r="G51" s="1"/>
      <c r="H51" s="1"/>
      <c r="I51" s="1"/>
      <c r="J51" s="1"/>
      <c r="K51" s="1"/>
      <c r="L51" s="1"/>
      <c r="M51" s="1"/>
      <c r="N51" s="44"/>
      <c r="O51" s="1"/>
      <c r="P51" s="24">
        <f t="shared" si="18"/>
        <v>0</v>
      </c>
      <c r="Q51" s="1">
        <f t="shared" si="19"/>
        <v>0</v>
      </c>
      <c r="R51" s="1">
        <v>0</v>
      </c>
      <c r="S51" s="1"/>
      <c r="T51" s="1"/>
      <c r="U51" s="1"/>
      <c r="V51" s="31">
        <f t="shared" si="20"/>
        <v>0</v>
      </c>
      <c r="W51" s="24"/>
      <c r="X51" s="1">
        <f>SUM(T51:V51)+G51</f>
        <v>0</v>
      </c>
      <c r="Y51" s="29">
        <f t="shared" si="14"/>
        <v>0</v>
      </c>
      <c r="Z51" s="1"/>
      <c r="AA51" s="1">
        <f t="shared" si="21"/>
        <v>0</v>
      </c>
      <c r="AB51" s="31">
        <f t="shared" si="22"/>
        <v>0</v>
      </c>
      <c r="AC51" s="28">
        <f t="shared" si="17"/>
        <v>0</v>
      </c>
    </row>
    <row r="52" spans="1:29" ht="21" x14ac:dyDescent="0.35">
      <c r="A52" s="1"/>
      <c r="B52" s="3" t="s">
        <v>130</v>
      </c>
      <c r="C52" s="2" t="s">
        <v>131</v>
      </c>
      <c r="D52" s="3" t="s">
        <v>132</v>
      </c>
      <c r="E52" s="1">
        <v>5169.53</v>
      </c>
      <c r="F52" s="43">
        <v>15</v>
      </c>
      <c r="G52" s="1"/>
      <c r="H52" s="1"/>
      <c r="I52" s="1"/>
      <c r="J52" s="1"/>
      <c r="K52" s="1"/>
      <c r="L52" s="1"/>
      <c r="M52" s="1"/>
      <c r="N52" s="45"/>
      <c r="O52" s="1"/>
      <c r="P52" s="24">
        <f t="shared" si="18"/>
        <v>861.58833333333337</v>
      </c>
      <c r="Q52" s="1">
        <f t="shared" si="19"/>
        <v>6031.1183333333329</v>
      </c>
      <c r="R52" s="1"/>
      <c r="S52" s="1"/>
      <c r="T52" s="1">
        <v>449.05</v>
      </c>
      <c r="U52" s="1">
        <v>-0.03</v>
      </c>
      <c r="V52" s="31">
        <f t="shared" si="20"/>
        <v>594.5</v>
      </c>
      <c r="W52" s="24"/>
      <c r="X52" s="1">
        <f>SUM(T52:V52)+G52</f>
        <v>1043.52</v>
      </c>
      <c r="Y52" s="29">
        <f t="shared" si="14"/>
        <v>4987.5983333333334</v>
      </c>
      <c r="Z52" s="3">
        <v>370.64</v>
      </c>
      <c r="AA52" s="1">
        <f t="shared" si="21"/>
        <v>1059.76</v>
      </c>
      <c r="AB52" s="31">
        <f t="shared" si="22"/>
        <v>103.39</v>
      </c>
      <c r="AC52" s="28">
        <f t="shared" si="17"/>
        <v>1533.7900000000002</v>
      </c>
    </row>
    <row r="53" spans="1:29" ht="18.75" x14ac:dyDescent="0.3">
      <c r="A53" s="1"/>
      <c r="B53" s="20" t="s">
        <v>37</v>
      </c>
      <c r="C53" s="35"/>
      <c r="D53" s="36"/>
      <c r="E53" s="37">
        <f>SUM(E35:E52)</f>
        <v>124677.93</v>
      </c>
      <c r="F53" s="37"/>
      <c r="G53" s="37">
        <f>SUM(G35:G52)</f>
        <v>5857.75</v>
      </c>
      <c r="H53" s="37">
        <f t="shared" ref="H53:M53" si="23">SUM(H35:H52)</f>
        <v>0</v>
      </c>
      <c r="I53" s="37">
        <f t="shared" si="23"/>
        <v>5594.82</v>
      </c>
      <c r="J53" s="37">
        <f t="shared" si="23"/>
        <v>4601.3999999999996</v>
      </c>
      <c r="K53" s="37">
        <f t="shared" si="23"/>
        <v>199.13</v>
      </c>
      <c r="L53" s="37">
        <f t="shared" si="23"/>
        <v>1375.93</v>
      </c>
      <c r="M53" s="37">
        <f t="shared" si="23"/>
        <v>37.35</v>
      </c>
      <c r="N53" s="37">
        <f>SUM(N35:N52)</f>
        <v>1.27</v>
      </c>
      <c r="O53" s="37">
        <f t="shared" ref="O53:AC53" si="24">SUM(O35:O52)</f>
        <v>0</v>
      </c>
      <c r="P53" s="37">
        <f>SUM(P36:P52)</f>
        <v>19703.631224677716</v>
      </c>
      <c r="Q53" s="37">
        <f t="shared" si="24"/>
        <v>144380.29122467773</v>
      </c>
      <c r="R53" s="37">
        <f t="shared" si="24"/>
        <v>0</v>
      </c>
      <c r="S53" s="37">
        <f t="shared" si="24"/>
        <v>0</v>
      </c>
      <c r="T53" s="37">
        <f t="shared" si="24"/>
        <v>15309.340000000002</v>
      </c>
      <c r="U53" s="37">
        <f>SUM(U35:U52)</f>
        <v>0.21</v>
      </c>
      <c r="V53" s="37">
        <f t="shared" si="24"/>
        <v>13447.969999999996</v>
      </c>
      <c r="W53" s="37"/>
      <c r="X53" s="37">
        <f t="shared" si="24"/>
        <v>46423.9</v>
      </c>
      <c r="Y53" s="37">
        <f t="shared" si="24"/>
        <v>97956.391224677704</v>
      </c>
      <c r="Z53" s="37">
        <f t="shared" si="24"/>
        <v>7076.1399999999994</v>
      </c>
      <c r="AA53" s="37">
        <f t="shared" si="24"/>
        <v>23972.540000000005</v>
      </c>
      <c r="AB53" s="37">
        <f t="shared" si="24"/>
        <v>2338.7799999999988</v>
      </c>
      <c r="AC53" s="37">
        <f t="shared" si="24"/>
        <v>33387.459999999992</v>
      </c>
    </row>
    <row r="54" spans="1:29" ht="18.75" x14ac:dyDescent="0.3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8"/>
      <c r="Z54" s="1"/>
      <c r="AA54" s="1"/>
      <c r="AB54" s="1"/>
      <c r="AC54" s="1"/>
    </row>
    <row r="55" spans="1:29" ht="18.75" x14ac:dyDescent="0.3">
      <c r="A55" s="1"/>
      <c r="B55" s="20" t="s">
        <v>133</v>
      </c>
      <c r="C55" s="35" t="s">
        <v>134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8"/>
      <c r="Z55" s="1"/>
      <c r="AA55" s="1"/>
      <c r="AB55" s="1"/>
      <c r="AC55" s="1"/>
    </row>
    <row r="56" spans="1:29" ht="21" x14ac:dyDescent="0.35">
      <c r="A56" s="24"/>
      <c r="B56" s="32" t="s">
        <v>135</v>
      </c>
      <c r="C56" s="25" t="s">
        <v>136</v>
      </c>
      <c r="D56" s="24" t="s">
        <v>137</v>
      </c>
      <c r="E56" s="24">
        <v>8214.2800000000007</v>
      </c>
      <c r="F56" s="26">
        <v>15</v>
      </c>
      <c r="G56" s="50">
        <v>1058.07</v>
      </c>
      <c r="H56" s="24"/>
      <c r="I56" s="24"/>
      <c r="J56" s="24"/>
      <c r="K56" s="24"/>
      <c r="L56" s="24"/>
      <c r="M56" s="24"/>
      <c r="N56" s="33"/>
      <c r="O56" s="24"/>
      <c r="P56" s="24">
        <f>E56/15*10*25%/181*180</f>
        <v>1361.4828729281771</v>
      </c>
      <c r="Q56" s="24">
        <f>E56+-N56+P56</f>
        <v>9575.7628729281787</v>
      </c>
      <c r="R56" s="24"/>
      <c r="S56" s="24"/>
      <c r="T56" s="24">
        <v>1043.47</v>
      </c>
      <c r="U56" s="24">
        <v>-0.02</v>
      </c>
      <c r="V56" s="28">
        <f t="shared" ref="V56:V61" si="25">ROUND(E56*0.115,2)</f>
        <v>944.64</v>
      </c>
      <c r="W56" s="24"/>
      <c r="X56" s="24">
        <f>SUM(T56:V56)+G56</f>
        <v>3046.16</v>
      </c>
      <c r="Y56" s="42">
        <f t="shared" ref="Y56:Y61" si="26">Q56-X56</f>
        <v>6529.6028729281788</v>
      </c>
      <c r="Z56" s="24">
        <v>453.78</v>
      </c>
      <c r="AA56" s="1">
        <f t="shared" ref="AA56:AA61" si="27">ROUND(+E56*17.5%,2)+ROUND(E56*3%,2)</f>
        <v>1683.93</v>
      </c>
      <c r="AB56" s="31">
        <f t="shared" ref="AB56:AB61" si="28">ROUND(+E56*2%,2)</f>
        <v>164.29</v>
      </c>
      <c r="AC56" s="24">
        <f t="shared" ref="AC56:AC61" si="29">SUM(Z56:AB56)</f>
        <v>2302</v>
      </c>
    </row>
    <row r="57" spans="1:29" ht="21" x14ac:dyDescent="0.35">
      <c r="A57" s="1"/>
      <c r="B57" s="1" t="s">
        <v>138</v>
      </c>
      <c r="C57" s="2" t="s">
        <v>139</v>
      </c>
      <c r="D57" s="1" t="s">
        <v>92</v>
      </c>
      <c r="E57" s="1">
        <v>8007.06</v>
      </c>
      <c r="F57" s="43">
        <v>15</v>
      </c>
      <c r="G57" s="27">
        <v>1518.83</v>
      </c>
      <c r="H57" s="1"/>
      <c r="I57" s="1"/>
      <c r="J57" s="1"/>
      <c r="K57" s="1"/>
      <c r="L57" s="1"/>
      <c r="M57" s="1"/>
      <c r="N57" s="45"/>
      <c r="O57" s="1"/>
      <c r="P57" s="24">
        <f t="shared" ref="P57:P61" si="30">E57/15*10*25%</f>
        <v>1334.51</v>
      </c>
      <c r="Q57" s="24">
        <f t="shared" ref="Q57:Q61" si="31">E57+-N57+P57</f>
        <v>9341.57</v>
      </c>
      <c r="R57" s="1"/>
      <c r="S57" s="1"/>
      <c r="T57" s="1">
        <v>999.19</v>
      </c>
      <c r="U57" s="1">
        <v>0.14000000000000001</v>
      </c>
      <c r="V57" s="28">
        <f t="shared" si="25"/>
        <v>920.81</v>
      </c>
      <c r="W57" s="24"/>
      <c r="X57" s="24">
        <f>SUM(T57:V57)+G57</f>
        <v>3438.97</v>
      </c>
      <c r="Y57" s="29">
        <f t="shared" si="26"/>
        <v>5902.6</v>
      </c>
      <c r="Z57" s="1">
        <v>448.12</v>
      </c>
      <c r="AA57" s="1">
        <f t="shared" si="27"/>
        <v>1641.45</v>
      </c>
      <c r="AB57" s="31">
        <f t="shared" si="28"/>
        <v>160.13999999999999</v>
      </c>
      <c r="AC57" s="24">
        <f t="shared" si="29"/>
        <v>2249.71</v>
      </c>
    </row>
    <row r="58" spans="1:29" ht="21" x14ac:dyDescent="0.35">
      <c r="A58" s="1"/>
      <c r="B58" s="39" t="s">
        <v>140</v>
      </c>
      <c r="C58" s="2" t="s">
        <v>141</v>
      </c>
      <c r="D58" s="1" t="s">
        <v>122</v>
      </c>
      <c r="E58" s="1">
        <v>7738.82</v>
      </c>
      <c r="F58" s="43">
        <v>15</v>
      </c>
      <c r="G58" s="1"/>
      <c r="H58" s="1"/>
      <c r="I58" s="1"/>
      <c r="J58" s="1"/>
      <c r="K58" s="1"/>
      <c r="L58" s="1"/>
      <c r="M58" s="1"/>
      <c r="N58" s="45"/>
      <c r="O58" s="1"/>
      <c r="P58" s="24">
        <f>E58/15*10*25%/181*180</f>
        <v>1282.6773480662982</v>
      </c>
      <c r="Q58" s="24">
        <f t="shared" si="31"/>
        <v>9021.4973480662975</v>
      </c>
      <c r="R58" s="1"/>
      <c r="S58" s="1"/>
      <c r="T58" s="1">
        <v>941.91</v>
      </c>
      <c r="U58" s="1">
        <v>0.03</v>
      </c>
      <c r="V58" s="28">
        <f t="shared" si="25"/>
        <v>889.96</v>
      </c>
      <c r="W58" s="24"/>
      <c r="X58" s="24">
        <f>SUM(T58:V58)+G58</f>
        <v>1831.9</v>
      </c>
      <c r="Y58" s="29">
        <f t="shared" si="26"/>
        <v>7189.5973480662979</v>
      </c>
      <c r="Z58" s="1">
        <v>440.8</v>
      </c>
      <c r="AA58" s="1">
        <f t="shared" si="27"/>
        <v>1586.45</v>
      </c>
      <c r="AB58" s="31">
        <f t="shared" si="28"/>
        <v>154.78</v>
      </c>
      <c r="AC58" s="24">
        <f t="shared" si="29"/>
        <v>2182.0300000000002</v>
      </c>
    </row>
    <row r="59" spans="1:29" ht="91.5" x14ac:dyDescent="0.35">
      <c r="A59" s="1" t="s">
        <v>142</v>
      </c>
      <c r="B59" s="3" t="s">
        <v>143</v>
      </c>
      <c r="C59" s="2" t="s">
        <v>144</v>
      </c>
      <c r="D59" s="51" t="s">
        <v>145</v>
      </c>
      <c r="E59" s="1">
        <v>7774.4</v>
      </c>
      <c r="F59" s="43">
        <v>15</v>
      </c>
      <c r="G59" s="27">
        <v>770</v>
      </c>
      <c r="H59" s="1"/>
      <c r="I59" s="1"/>
      <c r="J59" s="1"/>
      <c r="K59" s="1"/>
      <c r="L59" s="1"/>
      <c r="M59" s="1"/>
      <c r="N59" s="45"/>
      <c r="O59" s="1"/>
      <c r="P59" s="24">
        <f t="shared" si="30"/>
        <v>1295.7333333333331</v>
      </c>
      <c r="Q59" s="24">
        <f t="shared" si="31"/>
        <v>9070.1333333333332</v>
      </c>
      <c r="R59" s="1"/>
      <c r="S59" s="1"/>
      <c r="T59" s="1">
        <v>949.5</v>
      </c>
      <c r="U59" s="1">
        <v>-0.03</v>
      </c>
      <c r="V59" s="28">
        <f t="shared" si="25"/>
        <v>894.06</v>
      </c>
      <c r="W59" s="24"/>
      <c r="X59" s="24">
        <f>SUM(T59:V59)+G59</f>
        <v>2613.5299999999997</v>
      </c>
      <c r="Y59" s="29">
        <f t="shared" si="26"/>
        <v>6456.6033333333335</v>
      </c>
      <c r="Z59" s="1">
        <v>441.77</v>
      </c>
      <c r="AA59" s="1">
        <f t="shared" si="27"/>
        <v>1593.75</v>
      </c>
      <c r="AB59" s="31">
        <f t="shared" si="28"/>
        <v>155.49</v>
      </c>
      <c r="AC59" s="24">
        <f t="shared" si="29"/>
        <v>2191.0100000000002</v>
      </c>
    </row>
    <row r="60" spans="1:29" ht="91.5" x14ac:dyDescent="0.35">
      <c r="A60" s="1"/>
      <c r="B60" s="3" t="s">
        <v>146</v>
      </c>
      <c r="C60" s="2" t="s">
        <v>147</v>
      </c>
      <c r="D60" s="51" t="s">
        <v>145</v>
      </c>
      <c r="E60" s="1">
        <v>7774.4</v>
      </c>
      <c r="F60" s="43">
        <v>15</v>
      </c>
      <c r="G60" s="1"/>
      <c r="H60" s="1"/>
      <c r="I60" s="1"/>
      <c r="J60" s="1"/>
      <c r="K60" s="1"/>
      <c r="L60" s="1"/>
      <c r="M60" s="1"/>
      <c r="N60" s="45"/>
      <c r="O60" s="1"/>
      <c r="P60" s="24">
        <f t="shared" si="30"/>
        <v>1295.7333333333331</v>
      </c>
      <c r="Q60" s="24">
        <f t="shared" si="31"/>
        <v>9070.1333333333332</v>
      </c>
      <c r="R60" s="1"/>
      <c r="S60" s="1"/>
      <c r="T60" s="1">
        <v>949.5</v>
      </c>
      <c r="U60" s="1">
        <v>0.17</v>
      </c>
      <c r="V60" s="28">
        <f t="shared" si="25"/>
        <v>894.06</v>
      </c>
      <c r="W60" s="24"/>
      <c r="X60" s="24">
        <f>SUM(T60:V60)+G60</f>
        <v>1843.73</v>
      </c>
      <c r="Y60" s="29">
        <f t="shared" si="26"/>
        <v>7226.4033333333336</v>
      </c>
      <c r="Z60" s="1">
        <v>441.77</v>
      </c>
      <c r="AA60" s="1">
        <f t="shared" si="27"/>
        <v>1593.75</v>
      </c>
      <c r="AB60" s="31">
        <f t="shared" si="28"/>
        <v>155.49</v>
      </c>
      <c r="AC60" s="24">
        <f t="shared" si="29"/>
        <v>2191.0100000000002</v>
      </c>
    </row>
    <row r="61" spans="1:29" ht="91.5" x14ac:dyDescent="0.35">
      <c r="A61" s="1"/>
      <c r="B61" s="3" t="s">
        <v>148</v>
      </c>
      <c r="C61" s="2" t="s">
        <v>149</v>
      </c>
      <c r="D61" s="51" t="s">
        <v>145</v>
      </c>
      <c r="E61" s="1">
        <v>7774.4</v>
      </c>
      <c r="F61" s="43">
        <v>15</v>
      </c>
      <c r="G61" s="27">
        <v>3236</v>
      </c>
      <c r="H61" s="1"/>
      <c r="I61" s="1"/>
      <c r="J61" s="1"/>
      <c r="K61" s="1"/>
      <c r="L61" s="1"/>
      <c r="M61" s="1"/>
      <c r="N61" s="45"/>
      <c r="O61" s="1"/>
      <c r="P61" s="24">
        <f t="shared" si="30"/>
        <v>1295.7333333333331</v>
      </c>
      <c r="Q61" s="24">
        <f t="shared" si="31"/>
        <v>9070.1333333333332</v>
      </c>
      <c r="R61" s="1"/>
      <c r="S61" s="1"/>
      <c r="T61" s="1">
        <v>949.5</v>
      </c>
      <c r="U61" s="1">
        <v>-0.03</v>
      </c>
      <c r="V61" s="28">
        <f t="shared" si="25"/>
        <v>894.06</v>
      </c>
      <c r="W61" s="24">
        <v>200</v>
      </c>
      <c r="X61" s="24">
        <f>SUM(T61:W61)+G61</f>
        <v>5279.53</v>
      </c>
      <c r="Y61" s="29">
        <f t="shared" si="26"/>
        <v>3790.6033333333335</v>
      </c>
      <c r="Z61" s="1">
        <v>441.77</v>
      </c>
      <c r="AA61" s="1">
        <f t="shared" si="27"/>
        <v>1593.75</v>
      </c>
      <c r="AB61" s="31">
        <f t="shared" si="28"/>
        <v>155.49</v>
      </c>
      <c r="AC61" s="24">
        <f t="shared" si="29"/>
        <v>2191.0100000000002</v>
      </c>
    </row>
    <row r="62" spans="1:29" ht="18.75" x14ac:dyDescent="0.3">
      <c r="A62" s="1"/>
      <c r="B62" s="20" t="s">
        <v>37</v>
      </c>
      <c r="C62" s="35"/>
      <c r="D62" s="36"/>
      <c r="E62" s="37">
        <f>SUM(E56:E61)</f>
        <v>47283.360000000001</v>
      </c>
      <c r="F62" s="37"/>
      <c r="G62" s="37">
        <f>SUM(G56:G61)</f>
        <v>6582.9</v>
      </c>
      <c r="H62" s="37">
        <f>SUM(H56:H61)</f>
        <v>0</v>
      </c>
      <c r="I62" s="37"/>
      <c r="J62" s="37"/>
      <c r="K62" s="37"/>
      <c r="L62" s="37"/>
      <c r="M62" s="37"/>
      <c r="N62" s="37">
        <f>SUM(N56:N61)</f>
        <v>0</v>
      </c>
      <c r="O62" s="37">
        <f>SUM(O56:O61)</f>
        <v>0</v>
      </c>
      <c r="P62" s="37">
        <f>SUM(P56:P61)</f>
        <v>7865.8702209944749</v>
      </c>
      <c r="Q62" s="37">
        <f>SUM(Q56:Q61)</f>
        <v>55149.230220994468</v>
      </c>
      <c r="R62" s="37">
        <f t="shared" ref="R62:AC62" si="32">SUM(R56:R61)</f>
        <v>0</v>
      </c>
      <c r="S62" s="37">
        <f t="shared" si="32"/>
        <v>0</v>
      </c>
      <c r="T62" s="37">
        <f t="shared" si="32"/>
        <v>5833.07</v>
      </c>
      <c r="U62" s="37">
        <f t="shared" si="32"/>
        <v>0.26</v>
      </c>
      <c r="V62" s="37">
        <f t="shared" si="32"/>
        <v>5437.59</v>
      </c>
      <c r="W62" s="37">
        <f t="shared" si="32"/>
        <v>200</v>
      </c>
      <c r="X62" s="37">
        <f t="shared" si="32"/>
        <v>18053.819999999996</v>
      </c>
      <c r="Y62" s="37">
        <f>SUM(Y56:Y61)</f>
        <v>37095.410220994476</v>
      </c>
      <c r="Z62" s="37">
        <f t="shared" si="32"/>
        <v>2668.0099999999998</v>
      </c>
      <c r="AA62" s="37">
        <f t="shared" si="32"/>
        <v>9693.08</v>
      </c>
      <c r="AB62" s="37">
        <f t="shared" si="32"/>
        <v>945.68</v>
      </c>
      <c r="AC62" s="37">
        <f t="shared" si="32"/>
        <v>13306.77</v>
      </c>
    </row>
    <row r="63" spans="1:29" ht="18.75" x14ac:dyDescent="0.3">
      <c r="A63" s="1"/>
      <c r="B63" s="20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2"/>
      <c r="R63" s="52"/>
      <c r="S63" s="52"/>
      <c r="T63" s="52"/>
      <c r="U63" s="52"/>
      <c r="V63" s="52"/>
      <c r="W63" s="52"/>
      <c r="X63" s="52"/>
      <c r="Y63" s="53"/>
      <c r="Z63" s="52"/>
      <c r="AA63" s="52"/>
      <c r="AB63" s="52"/>
      <c r="AC63" s="52"/>
    </row>
    <row r="64" spans="1:29" ht="18.75" x14ac:dyDescent="0.3">
      <c r="A64" s="1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2"/>
      <c r="R64" s="52"/>
      <c r="S64" s="52"/>
      <c r="T64" s="52"/>
      <c r="U64" s="52"/>
      <c r="V64" s="52"/>
      <c r="W64" s="52"/>
      <c r="X64" s="52"/>
      <c r="Y64" s="53"/>
      <c r="Z64" s="52"/>
      <c r="AA64" s="52"/>
      <c r="AB64" s="52"/>
      <c r="AC64" s="52"/>
    </row>
    <row r="65" spans="1:29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8"/>
      <c r="Z65" s="1"/>
      <c r="AA65" s="1"/>
      <c r="AB65" s="1"/>
      <c r="AC65" s="1"/>
    </row>
    <row r="66" spans="1:29" ht="18.75" x14ac:dyDescent="0.3">
      <c r="A66" s="1"/>
      <c r="B66" s="1"/>
      <c r="C66" s="54" t="s">
        <v>150</v>
      </c>
      <c r="D66" s="1"/>
      <c r="E66" s="55">
        <f>E9+E25+E32+E53+E62</f>
        <v>325057.15999999997</v>
      </c>
      <c r="F66" s="55"/>
      <c r="G66" s="55">
        <f t="shared" ref="G66:AC66" si="33">G9+G25+G32+G53+G62</f>
        <v>30904.89</v>
      </c>
      <c r="H66" s="55" t="e">
        <f t="shared" si="33"/>
        <v>#REF!</v>
      </c>
      <c r="I66" s="55">
        <f t="shared" si="33"/>
        <v>5594.82</v>
      </c>
      <c r="J66" s="55">
        <f t="shared" si="33"/>
        <v>4601.3999999999996</v>
      </c>
      <c r="K66" s="55">
        <f t="shared" si="33"/>
        <v>199.13</v>
      </c>
      <c r="L66" s="55">
        <f t="shared" si="33"/>
        <v>1375.93</v>
      </c>
      <c r="M66" s="55">
        <f t="shared" si="33"/>
        <v>37.35</v>
      </c>
      <c r="N66" s="55">
        <f t="shared" si="33"/>
        <v>33.020000000000003</v>
      </c>
      <c r="O66" s="55">
        <f t="shared" si="33"/>
        <v>0</v>
      </c>
      <c r="P66" s="55">
        <f t="shared" si="33"/>
        <v>53080.719622467775</v>
      </c>
      <c r="Q66" s="55">
        <f t="shared" si="33"/>
        <v>378104.85962246777</v>
      </c>
      <c r="R66" s="55">
        <f t="shared" si="33"/>
        <v>0</v>
      </c>
      <c r="S66" s="55">
        <f t="shared" si="33"/>
        <v>0</v>
      </c>
      <c r="T66" s="55">
        <f t="shared" si="33"/>
        <v>42942.26</v>
      </c>
      <c r="U66" s="55">
        <f t="shared" si="33"/>
        <v>-0.10000000000000009</v>
      </c>
      <c r="V66" s="55">
        <f t="shared" si="33"/>
        <v>36491.589999999997</v>
      </c>
      <c r="W66" s="56">
        <f t="shared" si="33"/>
        <v>400</v>
      </c>
      <c r="X66" s="55">
        <f t="shared" si="33"/>
        <v>122547.27</v>
      </c>
      <c r="Y66" s="55">
        <f t="shared" si="33"/>
        <v>255557.58962246773</v>
      </c>
      <c r="Z66" s="55">
        <f t="shared" si="33"/>
        <v>18055.229999999996</v>
      </c>
      <c r="AA66" s="55">
        <f t="shared" si="33"/>
        <v>65050.33</v>
      </c>
      <c r="AB66" s="56">
        <f t="shared" si="33"/>
        <v>6346.369999999999</v>
      </c>
      <c r="AC66" s="55">
        <f t="shared" si="33"/>
        <v>89451.93</v>
      </c>
    </row>
    <row r="67" spans="1:29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57"/>
      <c r="AA67" s="57"/>
      <c r="AB67" s="1"/>
      <c r="AC67" s="1"/>
    </row>
    <row r="68" spans="1:29" ht="15.75" x14ac:dyDescent="0.25">
      <c r="A68" s="1"/>
      <c r="B68" s="1"/>
      <c r="C68" s="3" t="s">
        <v>151</v>
      </c>
      <c r="D68" s="1"/>
      <c r="E68" s="1">
        <f>E7+E8+E12+E13+E14+E15+E16+E17+E18+E19+E20+E21+E22+E23+E24+E28+E29+E30+E31+E36+E37+E38+E39+E40+E41+E42+E43+E44+E46+E47+E48+E49+E50+E51+E52+E56+E57+E58+E59+E60+E61</f>
        <v>317318.34000000014</v>
      </c>
      <c r="F68" s="1">
        <f>E68*17.5%</f>
        <v>55530.709500000019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5"/>
      <c r="Z68" s="1"/>
      <c r="AA68" s="1"/>
      <c r="AB68" s="1"/>
      <c r="AC68" s="1"/>
    </row>
    <row r="69" spans="1:29" ht="15.75" x14ac:dyDescent="0.25">
      <c r="A69" s="1"/>
      <c r="B69" s="1"/>
      <c r="C69" s="3" t="s">
        <v>152</v>
      </c>
      <c r="D69" s="1"/>
      <c r="E69" s="1">
        <f>E68</f>
        <v>317318.34000000014</v>
      </c>
      <c r="F69" s="1">
        <f>E69*3%</f>
        <v>9519.5502000000033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1"/>
      <c r="AA69" s="1"/>
      <c r="AB69" s="1"/>
      <c r="AC69" s="1"/>
    </row>
    <row r="70" spans="1:29" ht="15.75" x14ac:dyDescent="0.25">
      <c r="A70" s="1"/>
      <c r="B70" s="1"/>
      <c r="C70" s="1"/>
      <c r="D70" s="1"/>
      <c r="E70" s="1"/>
      <c r="F70" s="1">
        <f>SUM(F68:F69)</f>
        <v>65050.259700000024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1"/>
      <c r="AA70" s="1"/>
      <c r="AB70" s="1"/>
      <c r="AC70" s="1"/>
    </row>
    <row r="71" spans="1:29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1"/>
      <c r="AA71" s="1"/>
      <c r="AB71" s="1"/>
      <c r="AC71" s="1"/>
    </row>
    <row r="72" spans="1:29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1"/>
      <c r="AA72" s="1"/>
      <c r="AB72" s="1"/>
      <c r="AC72" s="1"/>
    </row>
    <row r="73" spans="1:29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1"/>
      <c r="AA73" s="1"/>
      <c r="AB73" s="1"/>
      <c r="AC73" s="1"/>
    </row>
    <row r="74" spans="1:29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1"/>
      <c r="AA74" s="1"/>
      <c r="AB74" s="1"/>
      <c r="AC74" s="1"/>
    </row>
    <row r="75" spans="1:29" ht="16.5" thickBot="1" x14ac:dyDescent="0.3">
      <c r="A75" s="1"/>
      <c r="B75" s="1"/>
      <c r="C75" s="1"/>
      <c r="D75" s="1"/>
      <c r="E75" s="60"/>
      <c r="F75" s="60"/>
      <c r="G75" s="43"/>
      <c r="H75" s="43"/>
      <c r="I75" s="43"/>
      <c r="J75" s="43"/>
      <c r="K75" s="43"/>
      <c r="L75" s="43"/>
      <c r="M75" s="43"/>
      <c r="N75" s="1"/>
      <c r="O75" s="1"/>
      <c r="P75" s="1"/>
      <c r="Q75" s="1"/>
      <c r="R75" s="1"/>
      <c r="S75" s="1"/>
      <c r="T75" s="1"/>
      <c r="U75" s="1"/>
      <c r="V75" s="61"/>
      <c r="W75" s="61"/>
      <c r="X75" s="61"/>
      <c r="Y75" s="2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62" t="s">
        <v>153</v>
      </c>
      <c r="F76" s="61"/>
      <c r="G76" s="43"/>
      <c r="H76" s="43"/>
      <c r="I76" s="43"/>
      <c r="J76" s="43"/>
      <c r="K76" s="43"/>
      <c r="L76" s="43"/>
      <c r="M76" s="4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3" t="s">
        <v>154</v>
      </c>
      <c r="Z76" s="63"/>
      <c r="AA76" s="43"/>
      <c r="AB76" s="1"/>
      <c r="AC76" s="1"/>
    </row>
    <row r="77" spans="1:29" ht="15.75" x14ac:dyDescent="0.25">
      <c r="A77" s="1"/>
      <c r="B77" s="1"/>
      <c r="C77" s="1"/>
      <c r="D77" s="1"/>
      <c r="E77" s="39" t="s">
        <v>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 t="s">
        <v>155</v>
      </c>
      <c r="Z77" s="1"/>
      <c r="AA77" s="1"/>
      <c r="AB77" s="1"/>
      <c r="AC77" s="1"/>
    </row>
    <row r="78" spans="1:29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1"/>
      <c r="AA78" s="1"/>
      <c r="AB78" s="1"/>
      <c r="AC78" s="1"/>
    </row>
    <row r="79" spans="1:29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1"/>
      <c r="AA79" s="1"/>
      <c r="AB79" s="1"/>
      <c r="AC79" s="1"/>
    </row>
    <row r="80" spans="1:29" ht="15.75" x14ac:dyDescent="0.25">
      <c r="A80" s="1"/>
      <c r="B80" s="1"/>
      <c r="C80" s="1" t="s">
        <v>156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1"/>
      <c r="AA80" s="1"/>
      <c r="AB80" s="1"/>
      <c r="AC80" s="1"/>
    </row>
    <row r="81" spans="1:29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1"/>
      <c r="AA81" s="1"/>
      <c r="AB81" s="1"/>
      <c r="AC81" s="1"/>
    </row>
  </sheetData>
  <mergeCells count="5">
    <mergeCell ref="B4:AC4"/>
    <mergeCell ref="E75:F75"/>
    <mergeCell ref="V75:X75"/>
    <mergeCell ref="E76:F76"/>
    <mergeCell ref="Y76:Z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zoomScale="77" zoomScaleNormal="77" workbookViewId="0">
      <selection activeCell="L18" sqref="L18"/>
    </sheetView>
  </sheetViews>
  <sheetFormatPr baseColWidth="10" defaultRowHeight="15" x14ac:dyDescent="0.25"/>
  <cols>
    <col min="1" max="16384" width="11.42578125" style="3"/>
  </cols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1"/>
      <c r="Z3" s="1"/>
      <c r="AA3" s="1"/>
      <c r="AB3" s="1"/>
    </row>
    <row r="4" spans="1:28" ht="18.75" x14ac:dyDescent="0.25">
      <c r="A4" s="1"/>
      <c r="B4" s="58" t="s">
        <v>157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9"/>
      <c r="W4" s="58"/>
      <c r="X4" s="58"/>
      <c r="Y4" s="58"/>
      <c r="Z4" s="58"/>
      <c r="AA4" s="58"/>
      <c r="AB4" s="58"/>
    </row>
    <row r="5" spans="1:28" ht="67.5" x14ac:dyDescent="0.25">
      <c r="A5" s="4"/>
      <c r="B5" s="5" t="s">
        <v>1</v>
      </c>
      <c r="C5" s="6" t="s">
        <v>2</v>
      </c>
      <c r="D5" s="7" t="s">
        <v>3</v>
      </c>
      <c r="E5" s="8" t="s">
        <v>4</v>
      </c>
      <c r="F5" s="9" t="s">
        <v>5</v>
      </c>
      <c r="G5" s="10" t="s">
        <v>6</v>
      </c>
      <c r="H5" s="11" t="s">
        <v>7</v>
      </c>
      <c r="I5" s="12" t="s">
        <v>8</v>
      </c>
      <c r="J5" s="10" t="s">
        <v>9</v>
      </c>
      <c r="K5" s="10" t="s">
        <v>10</v>
      </c>
      <c r="L5" s="13" t="s">
        <v>11</v>
      </c>
      <c r="M5" s="13" t="s">
        <v>12</v>
      </c>
      <c r="N5" s="14" t="s">
        <v>13</v>
      </c>
      <c r="O5" s="7" t="s">
        <v>14</v>
      </c>
      <c r="P5" s="7" t="s">
        <v>16</v>
      </c>
      <c r="Q5" s="9" t="s">
        <v>17</v>
      </c>
      <c r="R5" s="9" t="s">
        <v>18</v>
      </c>
      <c r="S5" s="9" t="s">
        <v>19</v>
      </c>
      <c r="T5" s="14" t="s">
        <v>20</v>
      </c>
      <c r="U5" s="15" t="s">
        <v>21</v>
      </c>
      <c r="V5" s="16" t="s">
        <v>22</v>
      </c>
      <c r="W5" s="17" t="s">
        <v>23</v>
      </c>
      <c r="X5" s="18" t="s">
        <v>24</v>
      </c>
      <c r="Y5" s="9" t="s">
        <v>25</v>
      </c>
      <c r="Z5" s="9" t="s">
        <v>26</v>
      </c>
      <c r="AA5" s="19" t="s">
        <v>27</v>
      </c>
      <c r="AB5" s="19" t="s">
        <v>28</v>
      </c>
    </row>
    <row r="6" spans="1:28" ht="15.75" x14ac:dyDescent="0.25">
      <c r="A6" s="1"/>
      <c r="B6" s="20" t="s">
        <v>29</v>
      </c>
      <c r="C6" s="21" t="s">
        <v>30</v>
      </c>
      <c r="D6" s="21"/>
      <c r="E6" s="22"/>
      <c r="F6" s="1"/>
      <c r="G6" s="23"/>
      <c r="H6" s="1"/>
      <c r="I6" s="1"/>
      <c r="J6" s="1"/>
      <c r="K6" s="1"/>
      <c r="L6" s="1"/>
      <c r="M6" s="1"/>
      <c r="N6" s="22"/>
      <c r="O6" s="22"/>
      <c r="P6" s="22"/>
      <c r="Q6" s="1"/>
      <c r="R6" s="1"/>
      <c r="S6" s="1"/>
      <c r="T6" s="22"/>
      <c r="U6" s="1"/>
      <c r="V6" s="1"/>
      <c r="W6" s="22"/>
      <c r="X6" s="2"/>
      <c r="Y6" s="1"/>
      <c r="Z6" s="1"/>
      <c r="AA6" s="1"/>
      <c r="AB6" s="1"/>
    </row>
    <row r="7" spans="1:28" ht="21" x14ac:dyDescent="0.35">
      <c r="A7" s="24"/>
      <c r="B7" s="24" t="s">
        <v>31</v>
      </c>
      <c r="C7" s="25" t="s">
        <v>32</v>
      </c>
      <c r="D7" s="24" t="s">
        <v>33</v>
      </c>
      <c r="E7" s="24">
        <v>24148.799999999999</v>
      </c>
      <c r="F7" s="26">
        <v>15</v>
      </c>
      <c r="G7" s="27">
        <v>5000</v>
      </c>
      <c r="H7" s="24"/>
      <c r="I7" s="24"/>
      <c r="J7" s="24"/>
      <c r="K7" s="24"/>
      <c r="L7" s="24"/>
      <c r="M7" s="24"/>
      <c r="N7" s="24"/>
      <c r="O7" s="24"/>
      <c r="P7" s="24">
        <f>E7+-N7</f>
        <v>24148.799999999999</v>
      </c>
      <c r="Q7" s="24">
        <v>0</v>
      </c>
      <c r="R7" s="24"/>
      <c r="S7" s="24">
        <v>4885.82</v>
      </c>
      <c r="T7" s="24">
        <v>-0.13</v>
      </c>
      <c r="U7" s="28">
        <f>ROUND(E7*0.115,2)</f>
        <v>2777.11</v>
      </c>
      <c r="V7" s="24"/>
      <c r="W7" s="24">
        <f>SUM(S7:U7)+G7</f>
        <v>12662.8</v>
      </c>
      <c r="X7" s="29">
        <f>P7-W7</f>
        <v>11486</v>
      </c>
      <c r="Y7" s="30">
        <v>888.89</v>
      </c>
      <c r="Z7" s="24">
        <f>ROUND(+E7*17.5%,2)+ROUND(E7*3%,2)</f>
        <v>4950.5</v>
      </c>
      <c r="AA7" s="31">
        <f>ROUND(+E7*2%,2)</f>
        <v>482.98</v>
      </c>
      <c r="AB7" s="24">
        <f>SUM(Y7:AA7)</f>
        <v>6322.3700000000008</v>
      </c>
    </row>
    <row r="8" spans="1:28" ht="21" x14ac:dyDescent="0.35">
      <c r="A8" s="24"/>
      <c r="B8" s="32" t="s">
        <v>34</v>
      </c>
      <c r="C8" s="25" t="s">
        <v>35</v>
      </c>
      <c r="D8" s="24" t="s">
        <v>36</v>
      </c>
      <c r="E8" s="24">
        <v>6955</v>
      </c>
      <c r="F8" s="26">
        <v>15</v>
      </c>
      <c r="G8" s="24"/>
      <c r="H8" s="24"/>
      <c r="I8" s="24"/>
      <c r="J8" s="24"/>
      <c r="K8" s="24"/>
      <c r="L8" s="24"/>
      <c r="M8" s="24"/>
      <c r="N8" s="33">
        <v>7.73</v>
      </c>
      <c r="O8" s="24"/>
      <c r="P8" s="24">
        <f>E8+-N8</f>
        <v>6947.27</v>
      </c>
      <c r="Q8" s="24">
        <v>0</v>
      </c>
      <c r="R8" s="24"/>
      <c r="S8" s="24">
        <v>774.5</v>
      </c>
      <c r="T8" s="24">
        <v>-0.06</v>
      </c>
      <c r="U8" s="28">
        <f>ROUND(E8*0.115,2)</f>
        <v>799.83</v>
      </c>
      <c r="V8" s="24"/>
      <c r="W8" s="24">
        <f>SUM(S8:U8)+G8</f>
        <v>1574.27</v>
      </c>
      <c r="X8" s="29">
        <f>P8-W8</f>
        <v>5373</v>
      </c>
      <c r="Y8" s="30">
        <v>419.4</v>
      </c>
      <c r="Z8" s="24">
        <f>ROUND(+E8*17.5%,2)+ROUND(E8*3%,2)</f>
        <v>1425.7800000000002</v>
      </c>
      <c r="AA8" s="31">
        <f>ROUND(+E8*2%,2)</f>
        <v>139.1</v>
      </c>
      <c r="AB8" s="24">
        <f>SUM(Y8:AA8)</f>
        <v>1984.2800000000002</v>
      </c>
    </row>
    <row r="9" spans="1:28" ht="18.75" x14ac:dyDescent="0.3">
      <c r="A9" s="1"/>
      <c r="B9" s="34" t="s">
        <v>37</v>
      </c>
      <c r="C9" s="35"/>
      <c r="D9" s="36"/>
      <c r="E9" s="37">
        <f>SUM(E7:E8)</f>
        <v>31103.8</v>
      </c>
      <c r="F9" s="37"/>
      <c r="G9" s="37">
        <f>+G8+G7</f>
        <v>5000</v>
      </c>
      <c r="H9" s="37"/>
      <c r="I9" s="37"/>
      <c r="J9" s="37"/>
      <c r="K9" s="37"/>
      <c r="L9" s="37"/>
      <c r="M9" s="37"/>
      <c r="N9" s="37">
        <f>SUM(N7:N8)</f>
        <v>7.73</v>
      </c>
      <c r="O9" s="37">
        <f>SUM(O7:O8)</f>
        <v>0</v>
      </c>
      <c r="P9" s="37">
        <f>SUM(P7:P8)</f>
        <v>31096.07</v>
      </c>
      <c r="Q9" s="37">
        <f t="shared" ref="Q9:AB9" si="0">SUM(Q7:Q8)</f>
        <v>0</v>
      </c>
      <c r="R9" s="37">
        <f t="shared" si="0"/>
        <v>0</v>
      </c>
      <c r="S9" s="37">
        <f t="shared" si="0"/>
        <v>5660.32</v>
      </c>
      <c r="T9" s="37">
        <f t="shared" si="0"/>
        <v>-0.19</v>
      </c>
      <c r="U9" s="37">
        <f>SUM(U7:U8)</f>
        <v>3576.94</v>
      </c>
      <c r="V9" s="37"/>
      <c r="W9" s="37">
        <f t="shared" si="0"/>
        <v>14237.07</v>
      </c>
      <c r="X9" s="37">
        <f>SUM(X7:X8)</f>
        <v>16859</v>
      </c>
      <c r="Y9" s="37">
        <f t="shared" si="0"/>
        <v>1308.29</v>
      </c>
      <c r="Z9" s="37">
        <f t="shared" si="0"/>
        <v>6376.2800000000007</v>
      </c>
      <c r="AA9" s="37">
        <f t="shared" si="0"/>
        <v>622.08000000000004</v>
      </c>
      <c r="AB9" s="37">
        <f t="shared" si="0"/>
        <v>8306.6500000000015</v>
      </c>
    </row>
    <row r="10" spans="1:28" ht="18.75" x14ac:dyDescent="0.3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1"/>
      <c r="Z10" s="1"/>
      <c r="AA10" s="1"/>
      <c r="AB10" s="1"/>
    </row>
    <row r="11" spans="1:28" ht="18.75" x14ac:dyDescent="0.3">
      <c r="A11" s="1"/>
      <c r="B11" s="20" t="s">
        <v>38</v>
      </c>
      <c r="C11" s="35" t="s">
        <v>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8"/>
      <c r="Y11" s="1"/>
      <c r="Z11" s="1"/>
      <c r="AA11" s="1"/>
      <c r="AB11" s="1"/>
    </row>
    <row r="12" spans="1:28" ht="21" x14ac:dyDescent="0.35">
      <c r="A12" s="24"/>
      <c r="B12" s="24" t="s">
        <v>40</v>
      </c>
      <c r="C12" s="25" t="s">
        <v>41</v>
      </c>
      <c r="D12" s="32" t="s">
        <v>42</v>
      </c>
      <c r="E12" s="24">
        <v>14250</v>
      </c>
      <c r="F12" s="26">
        <v>15</v>
      </c>
      <c r="G12" s="24"/>
      <c r="H12" s="24"/>
      <c r="I12" s="24"/>
      <c r="J12" s="24"/>
      <c r="K12" s="24"/>
      <c r="L12" s="24"/>
      <c r="M12" s="24"/>
      <c r="N12" s="24"/>
      <c r="O12" s="24"/>
      <c r="P12" s="24">
        <f>E12+-N12</f>
        <v>14250</v>
      </c>
      <c r="Q12" s="24">
        <v>0</v>
      </c>
      <c r="R12" s="24"/>
      <c r="S12" s="24">
        <v>2352.86</v>
      </c>
      <c r="T12" s="24">
        <v>-0.01</v>
      </c>
      <c r="U12" s="28">
        <f>ROUND(E12*0.115,2)</f>
        <v>1638.75</v>
      </c>
      <c r="V12" s="24"/>
      <c r="W12" s="24">
        <f>SUM(S12:U12)+G12</f>
        <v>3991.6</v>
      </c>
      <c r="X12" s="29">
        <f>P12-W12</f>
        <v>10258.4</v>
      </c>
      <c r="Y12" s="30">
        <v>618.59</v>
      </c>
      <c r="Z12" s="24">
        <f>ROUND(+E12*17.5%,2)+ROUND(E12*3%,2)</f>
        <v>2921.25</v>
      </c>
      <c r="AA12" s="31">
        <f>ROUND(+E12*2%,2)</f>
        <v>285</v>
      </c>
      <c r="AB12" s="24">
        <f t="shared" ref="AB12:AB24" si="1">SUM(Y12:AA12)</f>
        <v>3824.84</v>
      </c>
    </row>
    <row r="13" spans="1:28" ht="21" x14ac:dyDescent="0.35">
      <c r="A13" s="1"/>
      <c r="B13" s="39" t="s">
        <v>43</v>
      </c>
      <c r="C13" s="25" t="s">
        <v>44</v>
      </c>
      <c r="D13" s="39" t="s">
        <v>45</v>
      </c>
      <c r="E13" s="24">
        <v>12500</v>
      </c>
      <c r="F13" s="26">
        <v>15</v>
      </c>
      <c r="G13" s="24"/>
      <c r="H13" s="24"/>
      <c r="I13" s="24"/>
      <c r="J13" s="24"/>
      <c r="K13" s="24"/>
      <c r="L13" s="24"/>
      <c r="M13" s="24"/>
      <c r="N13" s="40">
        <v>7.94</v>
      </c>
      <c r="O13" s="41"/>
      <c r="P13" s="24">
        <f t="shared" ref="P13:P24" si="2">E13+-N13</f>
        <v>12492.06</v>
      </c>
      <c r="Q13" s="24">
        <v>0</v>
      </c>
      <c r="R13" s="24"/>
      <c r="S13" s="24">
        <v>1958.89</v>
      </c>
      <c r="T13" s="24">
        <v>7.0000000000000007E-2</v>
      </c>
      <c r="U13" s="28">
        <f>ROUND(E13*0.115,2)</f>
        <v>1437.5</v>
      </c>
      <c r="V13" s="24"/>
      <c r="W13" s="24">
        <f>SUM(S13:U13)+G13</f>
        <v>3396.46</v>
      </c>
      <c r="X13" s="29">
        <f>P13-W13</f>
        <v>9095.5999999999985</v>
      </c>
      <c r="Y13" s="30">
        <v>570.80999999999995</v>
      </c>
      <c r="Z13" s="24">
        <f>ROUND(+E13*17.5%,2)+ROUND(E13*3%,2)</f>
        <v>2562.5</v>
      </c>
      <c r="AA13" s="31">
        <f>ROUND(+E13*2%,2)</f>
        <v>250</v>
      </c>
      <c r="AB13" s="24">
        <f t="shared" si="1"/>
        <v>3383.31</v>
      </c>
    </row>
    <row r="14" spans="1:28" ht="21" x14ac:dyDescent="0.35">
      <c r="A14" s="24"/>
      <c r="B14" s="24" t="s">
        <v>43</v>
      </c>
      <c r="C14" s="25" t="s">
        <v>46</v>
      </c>
      <c r="D14" s="24" t="s">
        <v>47</v>
      </c>
      <c r="E14" s="24"/>
      <c r="F14" s="26"/>
      <c r="G14" s="24"/>
      <c r="H14" s="24"/>
      <c r="I14" s="24"/>
      <c r="J14" s="24"/>
      <c r="K14" s="24"/>
      <c r="L14" s="24"/>
      <c r="M14" s="24"/>
      <c r="N14" s="40"/>
      <c r="O14" s="41"/>
      <c r="P14" s="24">
        <f t="shared" si="2"/>
        <v>0</v>
      </c>
      <c r="Q14" s="24"/>
      <c r="R14" s="24"/>
      <c r="S14" s="24"/>
      <c r="T14" s="24"/>
      <c r="U14" s="24"/>
      <c r="V14" s="24"/>
      <c r="W14" s="24"/>
      <c r="X14" s="42"/>
      <c r="Y14" s="30"/>
      <c r="Z14" s="24"/>
      <c r="AA14" s="24"/>
      <c r="AB14" s="24">
        <f t="shared" si="1"/>
        <v>0</v>
      </c>
    </row>
    <row r="15" spans="1:28" ht="21" x14ac:dyDescent="0.35">
      <c r="A15" s="24"/>
      <c r="B15" s="24" t="s">
        <v>48</v>
      </c>
      <c r="C15" s="25" t="s">
        <v>49</v>
      </c>
      <c r="D15" s="32" t="s">
        <v>50</v>
      </c>
      <c r="E15" s="24">
        <v>9525</v>
      </c>
      <c r="F15" s="26">
        <v>15</v>
      </c>
      <c r="G15" s="27">
        <v>1000</v>
      </c>
      <c r="H15" s="24"/>
      <c r="I15" s="24"/>
      <c r="J15" s="24"/>
      <c r="K15" s="24"/>
      <c r="L15" s="24"/>
      <c r="M15" s="24"/>
      <c r="N15" s="40">
        <v>78.62</v>
      </c>
      <c r="O15" s="41"/>
      <c r="P15" s="24">
        <f t="shared" si="2"/>
        <v>9446.3799999999992</v>
      </c>
      <c r="Q15" s="24">
        <v>0</v>
      </c>
      <c r="R15" s="24"/>
      <c r="S15" s="24">
        <v>1323.44</v>
      </c>
      <c r="T15" s="24">
        <v>-0.04</v>
      </c>
      <c r="U15" s="28">
        <f t="shared" ref="U15:U24" si="3">ROUND(E15*0.115,2)</f>
        <v>1095.3800000000001</v>
      </c>
      <c r="V15" s="24"/>
      <c r="W15" s="24">
        <f t="shared" ref="W15:W22" si="4">SUM(S15:U15)+G15</f>
        <v>3418.78</v>
      </c>
      <c r="X15" s="29">
        <f t="shared" ref="X15:X24" si="5">P15-W15</f>
        <v>6027.5999999999985</v>
      </c>
      <c r="Y15" s="30">
        <v>489.57</v>
      </c>
      <c r="Z15" s="24">
        <f t="shared" ref="Z15:Z24" si="6">ROUND(+E15*17.5%,2)+ROUND(E15*3%,2)</f>
        <v>1952.63</v>
      </c>
      <c r="AA15" s="31">
        <f t="shared" ref="AA15:AA24" si="7">ROUND(+E15*2%,2)</f>
        <v>190.5</v>
      </c>
      <c r="AB15" s="24">
        <f t="shared" si="1"/>
        <v>2632.7000000000003</v>
      </c>
    </row>
    <row r="16" spans="1:28" ht="21" x14ac:dyDescent="0.35">
      <c r="A16" s="1"/>
      <c r="B16" s="1" t="s">
        <v>51</v>
      </c>
      <c r="C16" s="2" t="s">
        <v>52</v>
      </c>
      <c r="D16" s="1" t="s">
        <v>53</v>
      </c>
      <c r="E16" s="1">
        <v>5717.23</v>
      </c>
      <c r="F16" s="43">
        <v>15</v>
      </c>
      <c r="G16" s="27">
        <v>2734</v>
      </c>
      <c r="H16" s="1"/>
      <c r="I16" s="1"/>
      <c r="J16" s="1"/>
      <c r="K16" s="1"/>
      <c r="L16" s="1"/>
      <c r="M16" s="1"/>
      <c r="N16" s="44"/>
      <c r="O16" s="1"/>
      <c r="P16" s="24">
        <f t="shared" si="2"/>
        <v>5717.23</v>
      </c>
      <c r="Q16" s="1">
        <v>0</v>
      </c>
      <c r="R16" s="1"/>
      <c r="S16" s="1">
        <v>540.55999999999995</v>
      </c>
      <c r="T16" s="1">
        <v>-0.01</v>
      </c>
      <c r="U16" s="28">
        <f t="shared" si="3"/>
        <v>657.48</v>
      </c>
      <c r="V16" s="24"/>
      <c r="W16" s="1">
        <f t="shared" si="4"/>
        <v>3932.0299999999997</v>
      </c>
      <c r="X16" s="29">
        <f t="shared" si="5"/>
        <v>1785.1999999999998</v>
      </c>
      <c r="Y16" s="3">
        <v>385.6</v>
      </c>
      <c r="Z16" s="1">
        <f t="shared" si="6"/>
        <v>1172.04</v>
      </c>
      <c r="AA16" s="31">
        <f t="shared" si="7"/>
        <v>114.34</v>
      </c>
      <c r="AB16" s="24">
        <f t="shared" si="1"/>
        <v>1671.9799999999998</v>
      </c>
    </row>
    <row r="17" spans="1:28" ht="21" x14ac:dyDescent="0.35">
      <c r="A17" s="1"/>
      <c r="B17" s="3" t="s">
        <v>54</v>
      </c>
      <c r="C17" s="2" t="s">
        <v>55</v>
      </c>
      <c r="D17" s="3" t="s">
        <v>56</v>
      </c>
      <c r="E17" s="1">
        <v>5717.23</v>
      </c>
      <c r="F17" s="43">
        <v>15</v>
      </c>
      <c r="G17" s="27">
        <v>703.24</v>
      </c>
      <c r="H17" s="1"/>
      <c r="I17" s="1"/>
      <c r="J17" s="1"/>
      <c r="K17" s="1"/>
      <c r="L17" s="1"/>
      <c r="M17" s="1"/>
      <c r="N17" s="45"/>
      <c r="O17" s="1"/>
      <c r="P17" s="24">
        <f t="shared" si="2"/>
        <v>5717.23</v>
      </c>
      <c r="Q17" s="1"/>
      <c r="R17" s="1"/>
      <c r="S17" s="1">
        <v>540.55999999999995</v>
      </c>
      <c r="T17" s="1">
        <v>0.15</v>
      </c>
      <c r="U17" s="28">
        <f t="shared" si="3"/>
        <v>657.48</v>
      </c>
      <c r="V17" s="24"/>
      <c r="W17" s="1">
        <f t="shared" si="4"/>
        <v>1901.43</v>
      </c>
      <c r="X17" s="29">
        <f t="shared" si="5"/>
        <v>3815.7999999999993</v>
      </c>
      <c r="Y17" s="3">
        <v>385.6</v>
      </c>
      <c r="Z17" s="1">
        <f t="shared" si="6"/>
        <v>1172.04</v>
      </c>
      <c r="AA17" s="31">
        <f t="shared" si="7"/>
        <v>114.34</v>
      </c>
      <c r="AB17" s="24">
        <f t="shared" si="1"/>
        <v>1671.9799999999998</v>
      </c>
    </row>
    <row r="18" spans="1:28" ht="21" x14ac:dyDescent="0.35">
      <c r="A18" s="1"/>
      <c r="B18" s="1" t="s">
        <v>57</v>
      </c>
      <c r="C18" s="2" t="s">
        <v>58</v>
      </c>
      <c r="D18" s="1" t="s">
        <v>59</v>
      </c>
      <c r="E18" s="1">
        <v>5169.53</v>
      </c>
      <c r="F18" s="43">
        <v>15</v>
      </c>
      <c r="G18" s="27">
        <v>2077</v>
      </c>
      <c r="H18" s="1"/>
      <c r="I18" s="1"/>
      <c r="J18" s="1"/>
      <c r="K18" s="1"/>
      <c r="L18" s="1"/>
      <c r="M18" s="1"/>
      <c r="N18" s="45"/>
      <c r="O18" s="1"/>
      <c r="P18" s="24">
        <f t="shared" si="2"/>
        <v>5169.53</v>
      </c>
      <c r="Q18" s="1"/>
      <c r="R18" s="1"/>
      <c r="S18" s="1">
        <v>449.05</v>
      </c>
      <c r="T18" s="1">
        <v>-0.02</v>
      </c>
      <c r="U18" s="28">
        <f t="shared" si="3"/>
        <v>594.5</v>
      </c>
      <c r="V18" s="24"/>
      <c r="W18" s="1">
        <f t="shared" si="4"/>
        <v>3120.5299999999997</v>
      </c>
      <c r="X18" s="29">
        <f t="shared" si="5"/>
        <v>2049</v>
      </c>
      <c r="Y18" s="3">
        <v>370.64</v>
      </c>
      <c r="Z18" s="1">
        <f t="shared" si="6"/>
        <v>1059.76</v>
      </c>
      <c r="AA18" s="31">
        <f t="shared" si="7"/>
        <v>103.39</v>
      </c>
      <c r="AB18" s="24">
        <f t="shared" si="1"/>
        <v>1533.7900000000002</v>
      </c>
    </row>
    <row r="19" spans="1:28" ht="21" x14ac:dyDescent="0.35">
      <c r="A19" s="1"/>
      <c r="B19" s="1" t="s">
        <v>60</v>
      </c>
      <c r="C19" s="2" t="s">
        <v>61</v>
      </c>
      <c r="D19" s="1" t="s">
        <v>62</v>
      </c>
      <c r="E19" s="1">
        <v>5717.23</v>
      </c>
      <c r="F19" s="43">
        <v>15</v>
      </c>
      <c r="G19" s="24"/>
      <c r="H19" s="45"/>
      <c r="I19" s="45"/>
      <c r="J19" s="45"/>
      <c r="K19" s="45"/>
      <c r="L19" s="45"/>
      <c r="M19" s="45"/>
      <c r="N19" s="44"/>
      <c r="O19" s="1"/>
      <c r="P19" s="24">
        <f t="shared" si="2"/>
        <v>5717.23</v>
      </c>
      <c r="Q19" s="1"/>
      <c r="R19" s="1"/>
      <c r="S19" s="1">
        <v>540.55999999999995</v>
      </c>
      <c r="T19" s="1">
        <v>-0.01</v>
      </c>
      <c r="U19" s="28">
        <f t="shared" si="3"/>
        <v>657.48</v>
      </c>
      <c r="V19" s="24"/>
      <c r="W19" s="1">
        <f t="shared" si="4"/>
        <v>1198.03</v>
      </c>
      <c r="X19" s="29">
        <f t="shared" si="5"/>
        <v>4519.2</v>
      </c>
      <c r="Y19" s="3">
        <v>385.6</v>
      </c>
      <c r="Z19" s="1">
        <f t="shared" si="6"/>
        <v>1172.04</v>
      </c>
      <c r="AA19" s="31">
        <f t="shared" si="7"/>
        <v>114.34</v>
      </c>
      <c r="AB19" s="24">
        <f t="shared" si="1"/>
        <v>1671.9799999999998</v>
      </c>
    </row>
    <row r="20" spans="1:28" ht="21" x14ac:dyDescent="0.35">
      <c r="A20" s="1"/>
      <c r="B20" s="3" t="s">
        <v>63</v>
      </c>
      <c r="C20" s="2" t="s">
        <v>64</v>
      </c>
      <c r="D20" s="3" t="s">
        <v>59</v>
      </c>
      <c r="E20" s="1">
        <v>5169.53</v>
      </c>
      <c r="F20" s="43">
        <v>15</v>
      </c>
      <c r="G20" s="27">
        <v>2423</v>
      </c>
      <c r="H20" s="1"/>
      <c r="I20" s="1"/>
      <c r="J20" s="1"/>
      <c r="K20" s="1"/>
      <c r="L20" s="1"/>
      <c r="M20" s="1"/>
      <c r="N20" s="45"/>
      <c r="O20" s="1"/>
      <c r="P20" s="24">
        <f t="shared" si="2"/>
        <v>5169.53</v>
      </c>
      <c r="Q20" s="1"/>
      <c r="R20" s="1"/>
      <c r="S20" s="1">
        <v>449.05</v>
      </c>
      <c r="T20" s="1">
        <v>-0.02</v>
      </c>
      <c r="U20" s="28">
        <f t="shared" si="3"/>
        <v>594.5</v>
      </c>
      <c r="V20" s="24"/>
      <c r="W20" s="1">
        <f t="shared" si="4"/>
        <v>3466.5299999999997</v>
      </c>
      <c r="X20" s="29">
        <f t="shared" si="5"/>
        <v>1703</v>
      </c>
      <c r="Y20" s="3">
        <v>370.64</v>
      </c>
      <c r="Z20" s="1">
        <f t="shared" si="6"/>
        <v>1059.76</v>
      </c>
      <c r="AA20" s="31">
        <f t="shared" si="7"/>
        <v>103.39</v>
      </c>
      <c r="AB20" s="24">
        <f t="shared" si="1"/>
        <v>1533.7900000000002</v>
      </c>
    </row>
    <row r="21" spans="1:28" ht="21" x14ac:dyDescent="0.35">
      <c r="A21" s="24"/>
      <c r="B21" s="30" t="s">
        <v>65</v>
      </c>
      <c r="C21" s="25" t="s">
        <v>66</v>
      </c>
      <c r="D21" s="30" t="s">
        <v>67</v>
      </c>
      <c r="E21" s="24">
        <v>5528.8</v>
      </c>
      <c r="F21" s="26">
        <v>15</v>
      </c>
      <c r="G21" s="24"/>
      <c r="H21" s="33"/>
      <c r="I21" s="33"/>
      <c r="J21" s="33"/>
      <c r="K21" s="33"/>
      <c r="L21" s="33"/>
      <c r="M21" s="33"/>
      <c r="N21" s="40"/>
      <c r="O21" s="24"/>
      <c r="P21" s="24">
        <f t="shared" si="2"/>
        <v>5528.8</v>
      </c>
      <c r="Q21" s="24"/>
      <c r="R21" s="24"/>
      <c r="S21" s="24">
        <v>506.8</v>
      </c>
      <c r="T21" s="24">
        <v>-0.21</v>
      </c>
      <c r="U21" s="28">
        <f t="shared" si="3"/>
        <v>635.80999999999995</v>
      </c>
      <c r="V21" s="24"/>
      <c r="W21" s="1">
        <f t="shared" si="4"/>
        <v>1142.4000000000001</v>
      </c>
      <c r="X21" s="42">
        <f t="shared" si="5"/>
        <v>4386.3999999999996</v>
      </c>
      <c r="Y21" s="30">
        <v>380.46</v>
      </c>
      <c r="Z21" s="1">
        <f t="shared" si="6"/>
        <v>1133.4000000000001</v>
      </c>
      <c r="AA21" s="31">
        <f t="shared" si="7"/>
        <v>110.58</v>
      </c>
      <c r="AB21" s="24">
        <f t="shared" si="1"/>
        <v>1624.44</v>
      </c>
    </row>
    <row r="22" spans="1:28" ht="21" x14ac:dyDescent="0.35">
      <c r="A22" s="1"/>
      <c r="B22" s="30" t="s">
        <v>68</v>
      </c>
      <c r="C22" s="2" t="s">
        <v>69</v>
      </c>
      <c r="D22" s="3" t="s">
        <v>70</v>
      </c>
      <c r="E22" s="1">
        <v>6955</v>
      </c>
      <c r="F22" s="43">
        <v>15</v>
      </c>
      <c r="G22" s="24"/>
      <c r="H22" s="1"/>
      <c r="I22" s="1"/>
      <c r="J22" s="1"/>
      <c r="K22" s="1"/>
      <c r="L22" s="1"/>
      <c r="M22" s="1"/>
      <c r="N22" s="45"/>
      <c r="O22" s="1"/>
      <c r="P22" s="24">
        <f t="shared" si="2"/>
        <v>6955</v>
      </c>
      <c r="Q22" s="1"/>
      <c r="R22" s="1"/>
      <c r="S22" s="24">
        <v>774.5</v>
      </c>
      <c r="T22" s="1">
        <v>7.0000000000000007E-2</v>
      </c>
      <c r="U22" s="28">
        <f t="shared" si="3"/>
        <v>799.83</v>
      </c>
      <c r="V22" s="24"/>
      <c r="W22" s="1">
        <f t="shared" si="4"/>
        <v>1574.4</v>
      </c>
      <c r="X22" s="29">
        <f t="shared" si="5"/>
        <v>5380.6</v>
      </c>
      <c r="Y22" s="3">
        <v>419.4</v>
      </c>
      <c r="Z22" s="1">
        <f t="shared" si="6"/>
        <v>1425.7800000000002</v>
      </c>
      <c r="AA22" s="31">
        <f t="shared" si="7"/>
        <v>139.1</v>
      </c>
      <c r="AB22" s="24">
        <f t="shared" si="1"/>
        <v>1984.2800000000002</v>
      </c>
    </row>
    <row r="23" spans="1:28" ht="21" x14ac:dyDescent="0.35">
      <c r="A23" s="1"/>
      <c r="B23" s="39" t="s">
        <v>71</v>
      </c>
      <c r="C23" s="2" t="s">
        <v>72</v>
      </c>
      <c r="D23" s="39" t="s">
        <v>73</v>
      </c>
      <c r="E23" s="1">
        <v>8214.2800000000007</v>
      </c>
      <c r="F23" s="43">
        <v>15</v>
      </c>
      <c r="G23" s="1"/>
      <c r="H23" s="1"/>
      <c r="I23" s="1"/>
      <c r="J23" s="1"/>
      <c r="K23" s="1"/>
      <c r="L23" s="1"/>
      <c r="M23" s="1"/>
      <c r="N23" s="44"/>
      <c r="O23" s="1"/>
      <c r="P23" s="24">
        <f t="shared" si="2"/>
        <v>8214.2800000000007</v>
      </c>
      <c r="Q23" s="1">
        <v>0</v>
      </c>
      <c r="R23" s="1"/>
      <c r="S23" s="1">
        <v>1043.47</v>
      </c>
      <c r="T23" s="1">
        <v>-0.03</v>
      </c>
      <c r="U23" s="28">
        <f t="shared" si="3"/>
        <v>944.64</v>
      </c>
      <c r="V23" s="24">
        <v>200</v>
      </c>
      <c r="W23" s="1">
        <f>SUM(S23:V23)+G23</f>
        <v>2188.08</v>
      </c>
      <c r="X23" s="29">
        <f t="shared" si="5"/>
        <v>6026.2000000000007</v>
      </c>
      <c r="Y23" s="3">
        <v>453.79</v>
      </c>
      <c r="Z23" s="1">
        <f t="shared" si="6"/>
        <v>1683.93</v>
      </c>
      <c r="AA23" s="31">
        <f t="shared" si="7"/>
        <v>164.29</v>
      </c>
      <c r="AB23" s="24">
        <f t="shared" si="1"/>
        <v>2302.0100000000002</v>
      </c>
    </row>
    <row r="24" spans="1:28" ht="21" x14ac:dyDescent="0.35">
      <c r="A24" s="1"/>
      <c r="B24" s="39" t="s">
        <v>74</v>
      </c>
      <c r="C24" s="2" t="s">
        <v>75</v>
      </c>
      <c r="D24" s="39" t="s">
        <v>70</v>
      </c>
      <c r="E24" s="1">
        <v>5500</v>
      </c>
      <c r="F24" s="43">
        <v>15</v>
      </c>
      <c r="G24" s="1"/>
      <c r="H24" s="1"/>
      <c r="I24" s="1"/>
      <c r="J24" s="1"/>
      <c r="K24" s="1"/>
      <c r="L24" s="1"/>
      <c r="M24" s="1"/>
      <c r="N24" s="44"/>
      <c r="O24" s="1"/>
      <c r="P24" s="24">
        <f t="shared" si="2"/>
        <v>5500</v>
      </c>
      <c r="Q24" s="1">
        <v>0</v>
      </c>
      <c r="R24" s="1"/>
      <c r="S24" s="1">
        <v>501.93</v>
      </c>
      <c r="T24" s="1">
        <v>-0.03</v>
      </c>
      <c r="U24" s="28">
        <f t="shared" si="3"/>
        <v>632.5</v>
      </c>
      <c r="V24" s="24"/>
      <c r="W24" s="1">
        <f>SUM(S24:U24)+G24</f>
        <v>1134.4000000000001</v>
      </c>
      <c r="X24" s="29">
        <f t="shared" si="5"/>
        <v>4365.6000000000004</v>
      </c>
      <c r="Y24" s="3">
        <v>379.67</v>
      </c>
      <c r="Z24" s="1">
        <f t="shared" si="6"/>
        <v>1127.5</v>
      </c>
      <c r="AA24" s="31">
        <f t="shared" si="7"/>
        <v>110</v>
      </c>
      <c r="AB24" s="24">
        <f t="shared" si="1"/>
        <v>1617.17</v>
      </c>
    </row>
    <row r="25" spans="1:28" ht="18.75" x14ac:dyDescent="0.3">
      <c r="A25" s="1"/>
      <c r="B25" s="20" t="s">
        <v>37</v>
      </c>
      <c r="C25" s="35"/>
      <c r="D25" s="36"/>
      <c r="E25" s="37">
        <f>SUM(E12:E24)</f>
        <v>89963.829999999987</v>
      </c>
      <c r="F25" s="37"/>
      <c r="G25" s="37">
        <f>SUM(G12:G24)</f>
        <v>8937.24</v>
      </c>
      <c r="H25" s="37" t="e">
        <f>+#REF!+H18+H16+H12+H14+H15+H19</f>
        <v>#REF!</v>
      </c>
      <c r="I25" s="37"/>
      <c r="J25" s="37"/>
      <c r="K25" s="37"/>
      <c r="L25" s="37"/>
      <c r="M25" s="37"/>
      <c r="N25" s="37">
        <f>SUM(N12:N22)</f>
        <v>86.56</v>
      </c>
      <c r="O25" s="37">
        <f>SUM(O12:O22)</f>
        <v>0</v>
      </c>
      <c r="P25" s="37">
        <f t="shared" ref="P25:AB25" si="8">SUM(P12:P24)</f>
        <v>89877.26999999999</v>
      </c>
      <c r="Q25" s="37">
        <f t="shared" si="8"/>
        <v>0</v>
      </c>
      <c r="R25" s="37">
        <f t="shared" si="8"/>
        <v>0</v>
      </c>
      <c r="S25" s="37">
        <f t="shared" si="8"/>
        <v>10981.67</v>
      </c>
      <c r="T25" s="37">
        <f t="shared" si="8"/>
        <v>-8.9999999999999983E-2</v>
      </c>
      <c r="U25" s="37">
        <f t="shared" si="8"/>
        <v>10345.849999999999</v>
      </c>
      <c r="V25" s="37">
        <f t="shared" si="8"/>
        <v>200</v>
      </c>
      <c r="W25" s="37">
        <f t="shared" si="8"/>
        <v>30464.67</v>
      </c>
      <c r="X25" s="37">
        <f t="shared" si="8"/>
        <v>59412.6</v>
      </c>
      <c r="Y25" s="37">
        <f t="shared" si="8"/>
        <v>5210.37</v>
      </c>
      <c r="Z25" s="37">
        <f t="shared" si="8"/>
        <v>18442.629999999997</v>
      </c>
      <c r="AA25" s="37">
        <f t="shared" si="8"/>
        <v>1799.27</v>
      </c>
      <c r="AB25" s="37">
        <f t="shared" si="8"/>
        <v>25452.269999999997</v>
      </c>
    </row>
    <row r="26" spans="1:28" ht="18.75" x14ac:dyDescent="0.3">
      <c r="A26" s="1"/>
      <c r="B26" s="20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8"/>
      <c r="Y26" s="1"/>
      <c r="Z26" s="1"/>
      <c r="AA26" s="1"/>
      <c r="AB26" s="1"/>
    </row>
    <row r="27" spans="1:28" ht="18.75" x14ac:dyDescent="0.3">
      <c r="A27" s="1"/>
      <c r="B27" s="20" t="s">
        <v>76</v>
      </c>
      <c r="C27" s="35" t="s">
        <v>77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8"/>
      <c r="Y27" s="1"/>
      <c r="Z27" s="1"/>
      <c r="AA27" s="1"/>
      <c r="AB27" s="1"/>
    </row>
    <row r="28" spans="1:28" ht="21" x14ac:dyDescent="0.35">
      <c r="A28" s="1"/>
      <c r="B28" s="1" t="s">
        <v>78</v>
      </c>
      <c r="C28" s="2" t="s">
        <v>79</v>
      </c>
      <c r="D28" s="3" t="s">
        <v>80</v>
      </c>
      <c r="E28" s="1">
        <v>8007.06</v>
      </c>
      <c r="F28" s="43">
        <v>15</v>
      </c>
      <c r="G28" s="1"/>
      <c r="H28" s="1"/>
      <c r="I28" s="1"/>
      <c r="J28" s="1"/>
      <c r="K28" s="1"/>
      <c r="L28" s="1"/>
      <c r="M28" s="1"/>
      <c r="N28" s="45"/>
      <c r="O28" s="1"/>
      <c r="P28" s="1">
        <f>E28+-N28</f>
        <v>8007.06</v>
      </c>
      <c r="Q28" s="1">
        <v>0</v>
      </c>
      <c r="R28" s="1"/>
      <c r="S28" s="1">
        <v>999.19</v>
      </c>
      <c r="T28" s="1">
        <v>0.06</v>
      </c>
      <c r="U28" s="28">
        <f>ROUND(E28*0.115,2)</f>
        <v>920.81</v>
      </c>
      <c r="V28" s="24"/>
      <c r="W28" s="1">
        <f>SUM(S28:U28)+G28</f>
        <v>1920.06</v>
      </c>
      <c r="X28" s="29">
        <f>P28-W28</f>
        <v>6087</v>
      </c>
      <c r="Y28" s="1">
        <v>448.13</v>
      </c>
      <c r="Z28" s="1">
        <f>ROUND(+E28*17.5%,2)+ROUND(E28*3%,2)</f>
        <v>1641.45</v>
      </c>
      <c r="AA28" s="31">
        <f>ROUND(+E28*2%,2)</f>
        <v>160.13999999999999</v>
      </c>
      <c r="AB28" s="28">
        <f>SUM(Y28:AA28)</f>
        <v>2249.7199999999998</v>
      </c>
    </row>
    <row r="29" spans="1:28" ht="21" x14ac:dyDescent="0.35">
      <c r="A29" s="1"/>
      <c r="B29" s="1" t="s">
        <v>81</v>
      </c>
      <c r="C29" s="2" t="s">
        <v>82</v>
      </c>
      <c r="D29" s="3" t="s">
        <v>83</v>
      </c>
      <c r="E29" s="1">
        <v>8007.06</v>
      </c>
      <c r="F29" s="43">
        <v>15</v>
      </c>
      <c r="G29" s="1"/>
      <c r="H29" s="1"/>
      <c r="I29" s="1"/>
      <c r="J29" s="1"/>
      <c r="K29" s="1"/>
      <c r="L29" s="1"/>
      <c r="M29" s="1"/>
      <c r="N29" s="44"/>
      <c r="O29" s="1"/>
      <c r="P29" s="1">
        <f t="shared" ref="P29:P31" si="9">E29+-N29</f>
        <v>8007.06</v>
      </c>
      <c r="Q29" s="1">
        <v>0</v>
      </c>
      <c r="R29" s="1"/>
      <c r="S29" s="1">
        <v>999.19</v>
      </c>
      <c r="T29" s="1">
        <v>0.06</v>
      </c>
      <c r="U29" s="28">
        <f>ROUND(E29*0.115,2)</f>
        <v>920.81</v>
      </c>
      <c r="V29" s="24"/>
      <c r="W29" s="1">
        <f>SUM(S29:U29)+G29</f>
        <v>1920.06</v>
      </c>
      <c r="X29" s="29">
        <f>P29-W29</f>
        <v>6087</v>
      </c>
      <c r="Y29" s="1">
        <v>448.13</v>
      </c>
      <c r="Z29" s="1">
        <f>ROUND(+E29*17.5%,2)+ROUND(E29*3%,2)</f>
        <v>1641.45</v>
      </c>
      <c r="AA29" s="31">
        <f>ROUND(+E29*2%,2)</f>
        <v>160.13999999999999</v>
      </c>
      <c r="AB29" s="28">
        <f>SUM(Y29:AA29)</f>
        <v>2249.7199999999998</v>
      </c>
    </row>
    <row r="30" spans="1:28" ht="21" x14ac:dyDescent="0.35">
      <c r="A30" s="1"/>
      <c r="B30" s="1" t="s">
        <v>84</v>
      </c>
      <c r="C30" s="2" t="s">
        <v>85</v>
      </c>
      <c r="D30" s="39" t="s">
        <v>86</v>
      </c>
      <c r="E30" s="1">
        <v>8007.06</v>
      </c>
      <c r="F30" s="43">
        <v>15</v>
      </c>
      <c r="G30" s="27">
        <v>3336</v>
      </c>
      <c r="H30" s="1"/>
      <c r="I30" s="1"/>
      <c r="J30" s="1"/>
      <c r="K30" s="1"/>
      <c r="L30" s="1"/>
      <c r="M30" s="1"/>
      <c r="N30" s="45"/>
      <c r="O30" s="1"/>
      <c r="P30" s="1">
        <f t="shared" si="9"/>
        <v>8007.06</v>
      </c>
      <c r="Q30" s="1">
        <v>0</v>
      </c>
      <c r="R30" s="1"/>
      <c r="S30" s="1">
        <v>999.19</v>
      </c>
      <c r="T30" s="1">
        <v>0.06</v>
      </c>
      <c r="U30" s="28">
        <f>ROUND(E30*0.115,2)</f>
        <v>920.81</v>
      </c>
      <c r="V30" s="24"/>
      <c r="W30" s="1">
        <f>SUM(S30:U30)+G30</f>
        <v>5256.0599999999995</v>
      </c>
      <c r="X30" s="29">
        <f>P30-W30</f>
        <v>2751.0000000000009</v>
      </c>
      <c r="Y30" s="1">
        <v>448.13</v>
      </c>
      <c r="Z30" s="1">
        <f>ROUND(+E30*17.5%,2)+ROUND(E30*3%,2)</f>
        <v>1641.45</v>
      </c>
      <c r="AA30" s="31">
        <f>ROUND(+E30*2%,2)</f>
        <v>160.13999999999999</v>
      </c>
      <c r="AB30" s="28">
        <f>SUM(Y30:AA30)</f>
        <v>2249.7199999999998</v>
      </c>
    </row>
    <row r="31" spans="1:28" ht="21" x14ac:dyDescent="0.35">
      <c r="A31" s="1"/>
      <c r="B31" s="39" t="s">
        <v>87</v>
      </c>
      <c r="C31" s="2" t="s">
        <v>88</v>
      </c>
      <c r="D31" s="3" t="s">
        <v>83</v>
      </c>
      <c r="E31" s="1">
        <v>8007.06</v>
      </c>
      <c r="F31" s="43">
        <v>15</v>
      </c>
      <c r="G31" s="27">
        <v>1191</v>
      </c>
      <c r="H31" s="45"/>
      <c r="I31" s="45"/>
      <c r="J31" s="45"/>
      <c r="K31" s="45"/>
      <c r="L31" s="45"/>
      <c r="M31" s="45"/>
      <c r="N31" s="45"/>
      <c r="O31" s="1"/>
      <c r="P31" s="1">
        <f t="shared" si="9"/>
        <v>8007.06</v>
      </c>
      <c r="Q31" s="1"/>
      <c r="R31" s="1"/>
      <c r="S31" s="1">
        <v>999.19</v>
      </c>
      <c r="T31" s="1">
        <v>0.06</v>
      </c>
      <c r="U31" s="28">
        <f>ROUND(E31*0.115,2)</f>
        <v>920.81</v>
      </c>
      <c r="V31" s="24"/>
      <c r="W31" s="1">
        <f>SUM(S31:U31)+G31</f>
        <v>3111.06</v>
      </c>
      <c r="X31" s="29">
        <f>P31-W31</f>
        <v>4896</v>
      </c>
      <c r="Y31" s="1">
        <v>448.13</v>
      </c>
      <c r="Z31" s="1">
        <f>ROUND(+E31*17.5%,2)+ROUND(E31*3%,2)</f>
        <v>1641.45</v>
      </c>
      <c r="AA31" s="31">
        <f>ROUND(+E31*2%,2)</f>
        <v>160.13999999999999</v>
      </c>
      <c r="AB31" s="28">
        <f>SUM(Y31:AA31)</f>
        <v>2249.7199999999998</v>
      </c>
    </row>
    <row r="32" spans="1:28" ht="18.75" x14ac:dyDescent="0.3">
      <c r="A32" s="1"/>
      <c r="B32" s="20" t="s">
        <v>37</v>
      </c>
      <c r="C32" s="35"/>
      <c r="D32" s="36"/>
      <c r="E32" s="37">
        <f>SUM(E28:E31)</f>
        <v>32028.240000000002</v>
      </c>
      <c r="F32" s="37"/>
      <c r="G32" s="37">
        <f>+G31+G30+G28+G29</f>
        <v>4527</v>
      </c>
      <c r="H32" s="37"/>
      <c r="I32" s="37"/>
      <c r="J32" s="37"/>
      <c r="K32" s="37"/>
      <c r="L32" s="37"/>
      <c r="M32" s="37"/>
      <c r="N32" s="37">
        <f>SUM(N28:N31)</f>
        <v>0</v>
      </c>
      <c r="O32" s="37">
        <f>SUM(O28:O31)</f>
        <v>0</v>
      </c>
      <c r="P32" s="37">
        <f>SUM(P28:P31)</f>
        <v>32028.240000000002</v>
      </c>
      <c r="Q32" s="37">
        <f>SUM(Q28:Q30)</f>
        <v>0</v>
      </c>
      <c r="R32" s="37">
        <f>SUM(R28:R30)</f>
        <v>0</v>
      </c>
      <c r="S32" s="37">
        <f>SUM(S28:S31)</f>
        <v>3996.76</v>
      </c>
      <c r="T32" s="37">
        <f>SUM(T28:T31)</f>
        <v>0.24</v>
      </c>
      <c r="U32" s="37">
        <f>SUM(U28:U31)</f>
        <v>3683.24</v>
      </c>
      <c r="V32" s="37"/>
      <c r="W32" s="37">
        <f t="shared" ref="W32:AB32" si="10">SUM(W28:W31)</f>
        <v>12207.24</v>
      </c>
      <c r="X32" s="37">
        <f t="shared" si="10"/>
        <v>19821</v>
      </c>
      <c r="Y32" s="37">
        <f t="shared" si="10"/>
        <v>1792.52</v>
      </c>
      <c r="Z32" s="37">
        <f t="shared" si="10"/>
        <v>6565.8</v>
      </c>
      <c r="AA32" s="37">
        <f t="shared" si="10"/>
        <v>640.55999999999995</v>
      </c>
      <c r="AB32" s="37">
        <f t="shared" si="10"/>
        <v>8998.8799999999992</v>
      </c>
    </row>
    <row r="33" spans="1:28" ht="18.75" x14ac:dyDescent="0.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8"/>
      <c r="Y33" s="1"/>
      <c r="Z33" s="1"/>
      <c r="AA33" s="1"/>
      <c r="AB33" s="1"/>
    </row>
    <row r="34" spans="1:28" ht="18.75" x14ac:dyDescent="0.3">
      <c r="A34" s="1"/>
      <c r="B34" s="20" t="s">
        <v>89</v>
      </c>
      <c r="C34" s="35" t="s">
        <v>90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8"/>
      <c r="Y34" s="1"/>
      <c r="Z34" s="1"/>
      <c r="AA34" s="1"/>
      <c r="AB34" s="1"/>
    </row>
    <row r="35" spans="1:28" ht="21" x14ac:dyDescent="0.35">
      <c r="A35" s="1"/>
      <c r="B35" s="1" t="s">
        <v>91</v>
      </c>
      <c r="C35" s="2"/>
      <c r="D35" s="3" t="s">
        <v>92</v>
      </c>
      <c r="E35" s="1"/>
      <c r="F35" s="43"/>
      <c r="G35" s="1"/>
      <c r="H35" s="1"/>
      <c r="I35" s="1"/>
      <c r="J35" s="1"/>
      <c r="K35" s="1"/>
      <c r="L35" s="1"/>
      <c r="M35" s="1"/>
      <c r="N35" s="45"/>
      <c r="O35" s="1"/>
      <c r="P35" s="1"/>
      <c r="Q35" s="1"/>
      <c r="R35" s="1"/>
      <c r="S35" s="1"/>
      <c r="T35" s="1"/>
      <c r="U35" s="31"/>
      <c r="V35" s="31"/>
      <c r="W35" s="1"/>
      <c r="X35" s="46"/>
      <c r="Y35" s="1"/>
      <c r="Z35" s="1"/>
      <c r="AA35" s="31"/>
      <c r="AB35" s="28"/>
    </row>
    <row r="36" spans="1:28" ht="21" x14ac:dyDescent="0.35">
      <c r="A36" s="1"/>
      <c r="B36" s="3" t="s">
        <v>91</v>
      </c>
      <c r="C36" s="2" t="s">
        <v>93</v>
      </c>
      <c r="D36" s="3" t="s">
        <v>94</v>
      </c>
      <c r="E36" s="1">
        <v>8007.06</v>
      </c>
      <c r="F36" s="43">
        <v>15</v>
      </c>
      <c r="G36" s="1"/>
      <c r="H36" s="1"/>
      <c r="I36" s="1"/>
      <c r="J36" s="1"/>
      <c r="K36" s="1"/>
      <c r="L36" s="1"/>
      <c r="M36" s="1"/>
      <c r="N36" s="45"/>
      <c r="O36" s="1"/>
      <c r="P36" s="1">
        <f>E36+-N36</f>
        <v>8007.06</v>
      </c>
      <c r="Q36" s="1"/>
      <c r="R36" s="1"/>
      <c r="S36" s="1">
        <v>999.19</v>
      </c>
      <c r="T36" s="1">
        <v>0.06</v>
      </c>
      <c r="U36" s="31">
        <f t="shared" ref="U36:U44" si="11">ROUND(E36*0.115,2)</f>
        <v>920.81</v>
      </c>
      <c r="V36" s="24"/>
      <c r="W36" s="1">
        <f>SUM(S36:U36)+G36</f>
        <v>1920.06</v>
      </c>
      <c r="X36" s="29">
        <f t="shared" ref="X36:X52" si="12">P36-W36</f>
        <v>6087</v>
      </c>
      <c r="Y36" s="1">
        <v>448.13</v>
      </c>
      <c r="Z36" s="1">
        <f t="shared" ref="Z36:Z44" si="13">ROUND(+E36*17.5%,2)+ROUND(E36*3%,2)</f>
        <v>1641.45</v>
      </c>
      <c r="AA36" s="31">
        <f t="shared" ref="AA36:AA44" si="14">ROUND(+E36*2%,2)</f>
        <v>160.13999999999999</v>
      </c>
      <c r="AB36" s="28">
        <f t="shared" ref="AB36:AB52" si="15">SUM(Y36:AA36)</f>
        <v>2249.7199999999998</v>
      </c>
    </row>
    <row r="37" spans="1:28" ht="21" x14ac:dyDescent="0.35">
      <c r="A37" s="1"/>
      <c r="B37" s="39" t="s">
        <v>95</v>
      </c>
      <c r="C37" s="2" t="s">
        <v>96</v>
      </c>
      <c r="D37" s="3" t="s">
        <v>94</v>
      </c>
      <c r="E37" s="1">
        <v>8007.06</v>
      </c>
      <c r="F37" s="43">
        <v>15</v>
      </c>
      <c r="G37" s="24"/>
      <c r="H37" s="1"/>
      <c r="I37" s="1"/>
      <c r="J37" s="1"/>
      <c r="K37" s="1"/>
      <c r="L37" s="1"/>
      <c r="M37" s="1"/>
      <c r="N37" s="45">
        <v>5.08</v>
      </c>
      <c r="O37" s="1"/>
      <c r="P37" s="1">
        <f t="shared" ref="P37:P52" si="16">E37+-N37</f>
        <v>8001.9800000000005</v>
      </c>
      <c r="Q37" s="1"/>
      <c r="R37" s="1"/>
      <c r="S37" s="1">
        <v>999.19</v>
      </c>
      <c r="T37" s="1">
        <v>0.18</v>
      </c>
      <c r="U37" s="31">
        <f t="shared" si="11"/>
        <v>920.81</v>
      </c>
      <c r="V37" s="24"/>
      <c r="W37" s="1">
        <f>SUM(S37:U37)+G37</f>
        <v>1920.1799999999998</v>
      </c>
      <c r="X37" s="29">
        <f t="shared" si="12"/>
        <v>6081.8000000000011</v>
      </c>
      <c r="Y37" s="1">
        <v>448.13</v>
      </c>
      <c r="Z37" s="1">
        <f t="shared" si="13"/>
        <v>1641.45</v>
      </c>
      <c r="AA37" s="31">
        <f t="shared" si="14"/>
        <v>160.13999999999999</v>
      </c>
      <c r="AB37" s="28">
        <f t="shared" si="15"/>
        <v>2249.7199999999998</v>
      </c>
    </row>
    <row r="38" spans="1:28" ht="21" x14ac:dyDescent="0.35">
      <c r="A38" s="1"/>
      <c r="B38" s="39" t="s">
        <v>97</v>
      </c>
      <c r="C38" s="2" t="s">
        <v>98</v>
      </c>
      <c r="D38" s="1" t="s">
        <v>99</v>
      </c>
      <c r="E38" s="24">
        <v>8214.2800000000007</v>
      </c>
      <c r="F38" s="43">
        <v>15</v>
      </c>
      <c r="G38" s="24"/>
      <c r="H38" s="1"/>
      <c r="I38" s="1"/>
      <c r="J38" s="1"/>
      <c r="K38" s="1"/>
      <c r="L38" s="1"/>
      <c r="M38" s="1"/>
      <c r="N38" s="45"/>
      <c r="O38" s="1"/>
      <c r="P38" s="1">
        <f t="shared" si="16"/>
        <v>8214.2800000000007</v>
      </c>
      <c r="Q38" s="1">
        <v>0</v>
      </c>
      <c r="R38" s="1"/>
      <c r="S38" s="1">
        <v>1043.47</v>
      </c>
      <c r="T38" s="1">
        <v>0.17</v>
      </c>
      <c r="U38" s="31">
        <f t="shared" si="11"/>
        <v>944.64</v>
      </c>
      <c r="V38" s="24"/>
      <c r="W38" s="1">
        <f>SUM(S38:U38)+G38</f>
        <v>1988.2800000000002</v>
      </c>
      <c r="X38" s="29">
        <f t="shared" si="12"/>
        <v>6226</v>
      </c>
      <c r="Y38" s="1">
        <v>453.79</v>
      </c>
      <c r="Z38" s="1">
        <f t="shared" si="13"/>
        <v>1683.93</v>
      </c>
      <c r="AA38" s="31">
        <f t="shared" si="14"/>
        <v>164.29</v>
      </c>
      <c r="AB38" s="28">
        <f t="shared" si="15"/>
        <v>2302.0100000000002</v>
      </c>
    </row>
    <row r="39" spans="1:28" ht="21" x14ac:dyDescent="0.35">
      <c r="A39" s="1"/>
      <c r="B39" s="1" t="s">
        <v>100</v>
      </c>
      <c r="C39" s="2" t="s">
        <v>101</v>
      </c>
      <c r="D39" s="1" t="s">
        <v>102</v>
      </c>
      <c r="E39" s="1">
        <v>8007.06</v>
      </c>
      <c r="F39" s="43">
        <v>15</v>
      </c>
      <c r="G39" s="47"/>
      <c r="H39" s="1"/>
      <c r="I39" s="27">
        <v>2994.04</v>
      </c>
      <c r="J39" s="1"/>
      <c r="K39" s="1"/>
      <c r="L39" s="1"/>
      <c r="M39" s="1"/>
      <c r="N39" s="45"/>
      <c r="O39" s="1"/>
      <c r="P39" s="1">
        <f t="shared" si="16"/>
        <v>8007.06</v>
      </c>
      <c r="Q39" s="1">
        <v>0</v>
      </c>
      <c r="R39" s="1"/>
      <c r="S39" s="1">
        <v>999.19</v>
      </c>
      <c r="T39" s="1">
        <v>0.02</v>
      </c>
      <c r="U39" s="31">
        <f t="shared" si="11"/>
        <v>920.81</v>
      </c>
      <c r="V39" s="24"/>
      <c r="W39" s="1">
        <f>SUM(S39:U39)+G39+I39</f>
        <v>4914.0599999999995</v>
      </c>
      <c r="X39" s="29">
        <f t="shared" si="12"/>
        <v>3093.0000000000009</v>
      </c>
      <c r="Y39" s="1">
        <v>448.13</v>
      </c>
      <c r="Z39" s="1">
        <f t="shared" si="13"/>
        <v>1641.45</v>
      </c>
      <c r="AA39" s="31">
        <f t="shared" si="14"/>
        <v>160.13999999999999</v>
      </c>
      <c r="AB39" s="28">
        <f t="shared" si="15"/>
        <v>2249.7199999999998</v>
      </c>
    </row>
    <row r="40" spans="1:28" ht="21" x14ac:dyDescent="0.35">
      <c r="A40" s="1"/>
      <c r="B40" s="1" t="s">
        <v>103</v>
      </c>
      <c r="C40" s="2" t="s">
        <v>104</v>
      </c>
      <c r="D40" s="1" t="s">
        <v>105</v>
      </c>
      <c r="E40" s="1">
        <v>8007.06</v>
      </c>
      <c r="F40" s="43">
        <v>15</v>
      </c>
      <c r="G40" s="27">
        <v>2143</v>
      </c>
      <c r="H40" s="1"/>
      <c r="I40" s="1"/>
      <c r="J40" s="1"/>
      <c r="K40" s="1"/>
      <c r="L40" s="1"/>
      <c r="M40" s="1"/>
      <c r="N40" s="44"/>
      <c r="O40" s="1"/>
      <c r="P40" s="1">
        <f t="shared" si="16"/>
        <v>8007.06</v>
      </c>
      <c r="Q40" s="1">
        <v>0</v>
      </c>
      <c r="R40" s="1"/>
      <c r="S40" s="1">
        <v>999.19</v>
      </c>
      <c r="T40" s="1">
        <v>0.06</v>
      </c>
      <c r="U40" s="31">
        <f t="shared" si="11"/>
        <v>920.81</v>
      </c>
      <c r="V40" s="24"/>
      <c r="W40" s="1">
        <f>SUM(S40:U40)+G40</f>
        <v>4063.06</v>
      </c>
      <c r="X40" s="29">
        <f t="shared" si="12"/>
        <v>3944.0000000000005</v>
      </c>
      <c r="Y40" s="1">
        <v>448.13</v>
      </c>
      <c r="Z40" s="1">
        <f t="shared" si="13"/>
        <v>1641.45</v>
      </c>
      <c r="AA40" s="31">
        <f t="shared" si="14"/>
        <v>160.13999999999999</v>
      </c>
      <c r="AB40" s="28">
        <f t="shared" si="15"/>
        <v>2249.7199999999998</v>
      </c>
    </row>
    <row r="41" spans="1:28" ht="21" x14ac:dyDescent="0.35">
      <c r="A41" s="1"/>
      <c r="B41" s="39" t="s">
        <v>106</v>
      </c>
      <c r="C41" s="2" t="s">
        <v>107</v>
      </c>
      <c r="D41" s="1" t="s">
        <v>105</v>
      </c>
      <c r="E41" s="1">
        <v>7738.82</v>
      </c>
      <c r="F41" s="43">
        <v>15</v>
      </c>
      <c r="G41" s="48"/>
      <c r="H41" s="1"/>
      <c r="I41" s="1"/>
      <c r="J41" s="1"/>
      <c r="K41" s="1"/>
      <c r="L41" s="1"/>
      <c r="M41" s="1"/>
      <c r="N41" s="45"/>
      <c r="O41" s="1"/>
      <c r="P41" s="1">
        <f t="shared" si="16"/>
        <v>7738.82</v>
      </c>
      <c r="Q41" s="1">
        <v>0</v>
      </c>
      <c r="R41" s="1"/>
      <c r="S41" s="1">
        <v>941.91</v>
      </c>
      <c r="T41" s="1">
        <v>0.15</v>
      </c>
      <c r="U41" s="31">
        <f t="shared" si="11"/>
        <v>889.96</v>
      </c>
      <c r="V41" s="24"/>
      <c r="W41" s="1">
        <f>SUM(S41:U41)+G41</f>
        <v>1832.02</v>
      </c>
      <c r="X41" s="29">
        <f t="shared" si="12"/>
        <v>5906.7999999999993</v>
      </c>
      <c r="Y41" s="1">
        <v>440.8</v>
      </c>
      <c r="Z41" s="1">
        <f t="shared" si="13"/>
        <v>1586.45</v>
      </c>
      <c r="AA41" s="31">
        <f t="shared" si="14"/>
        <v>154.78</v>
      </c>
      <c r="AB41" s="28">
        <f t="shared" si="15"/>
        <v>2182.0300000000002</v>
      </c>
    </row>
    <row r="42" spans="1:28" ht="21" x14ac:dyDescent="0.35">
      <c r="A42" s="1"/>
      <c r="B42" s="39" t="s">
        <v>108</v>
      </c>
      <c r="C42" s="2" t="s">
        <v>109</v>
      </c>
      <c r="D42" s="1" t="s">
        <v>105</v>
      </c>
      <c r="E42" s="1">
        <v>7738.82</v>
      </c>
      <c r="F42" s="43">
        <v>15</v>
      </c>
      <c r="G42" s="1"/>
      <c r="H42" s="1"/>
      <c r="I42" s="1"/>
      <c r="J42" s="1"/>
      <c r="K42" s="1"/>
      <c r="L42" s="1"/>
      <c r="M42" s="1"/>
      <c r="N42" s="44">
        <v>4.91</v>
      </c>
      <c r="O42" s="1"/>
      <c r="P42" s="1">
        <f t="shared" si="16"/>
        <v>7733.91</v>
      </c>
      <c r="Q42" s="1">
        <v>0</v>
      </c>
      <c r="R42" s="1"/>
      <c r="S42" s="1">
        <v>941.91</v>
      </c>
      <c r="T42" s="1">
        <v>-0.16</v>
      </c>
      <c r="U42" s="31">
        <f t="shared" si="11"/>
        <v>889.96</v>
      </c>
      <c r="V42" s="24"/>
      <c r="W42" s="1">
        <f>SUM(S42:U42)+G42</f>
        <v>1831.71</v>
      </c>
      <c r="X42" s="29">
        <f t="shared" si="12"/>
        <v>5902.2</v>
      </c>
      <c r="Y42" s="1">
        <v>440.8</v>
      </c>
      <c r="Z42" s="1">
        <f t="shared" si="13"/>
        <v>1586.45</v>
      </c>
      <c r="AA42" s="31">
        <f t="shared" si="14"/>
        <v>154.78</v>
      </c>
      <c r="AB42" s="28">
        <f t="shared" si="15"/>
        <v>2182.0300000000002</v>
      </c>
    </row>
    <row r="43" spans="1:28" ht="21" x14ac:dyDescent="0.35">
      <c r="A43" s="1"/>
      <c r="B43" s="3" t="s">
        <v>110</v>
      </c>
      <c r="C43" s="2" t="s">
        <v>111</v>
      </c>
      <c r="D43" s="3" t="s">
        <v>112</v>
      </c>
      <c r="E43" s="1">
        <v>8007.06</v>
      </c>
      <c r="F43" s="43">
        <v>15</v>
      </c>
      <c r="G43" s="1"/>
      <c r="H43" s="1"/>
      <c r="I43" s="1"/>
      <c r="J43" s="27">
        <v>2257.0300000000002</v>
      </c>
      <c r="K43" s="27">
        <v>86.18</v>
      </c>
      <c r="L43" s="27">
        <v>1375.93</v>
      </c>
      <c r="M43" s="27">
        <v>37.35</v>
      </c>
      <c r="N43" s="44">
        <v>5.08</v>
      </c>
      <c r="O43" s="1"/>
      <c r="P43" s="1">
        <f t="shared" si="16"/>
        <v>8001.9800000000005</v>
      </c>
      <c r="Q43" s="1">
        <v>0</v>
      </c>
      <c r="R43" s="1"/>
      <c r="S43" s="1">
        <v>999.19</v>
      </c>
      <c r="T43" s="1">
        <v>0.09</v>
      </c>
      <c r="U43" s="31">
        <f t="shared" si="11"/>
        <v>920.81</v>
      </c>
      <c r="V43" s="24"/>
      <c r="W43" s="1">
        <f>SUM(S43:U43)+G43+J43+K43+L43+M43</f>
        <v>5676.5800000000017</v>
      </c>
      <c r="X43" s="29">
        <f t="shared" si="12"/>
        <v>2325.3999999999987</v>
      </c>
      <c r="Y43" s="1">
        <v>448.13</v>
      </c>
      <c r="Z43" s="1">
        <f t="shared" si="13"/>
        <v>1641.45</v>
      </c>
      <c r="AA43" s="31">
        <f t="shared" si="14"/>
        <v>160.13999999999999</v>
      </c>
      <c r="AB43" s="28">
        <f t="shared" si="15"/>
        <v>2249.7199999999998</v>
      </c>
    </row>
    <row r="44" spans="1:28" ht="21" x14ac:dyDescent="0.35">
      <c r="A44" s="1"/>
      <c r="B44" s="1" t="s">
        <v>113</v>
      </c>
      <c r="C44" s="2" t="s">
        <v>114</v>
      </c>
      <c r="D44" s="1" t="s">
        <v>112</v>
      </c>
      <c r="E44" s="1">
        <v>8007.06</v>
      </c>
      <c r="F44" s="43">
        <v>15</v>
      </c>
      <c r="G44" s="27">
        <v>1183.75</v>
      </c>
      <c r="H44" s="1"/>
      <c r="I44" s="1"/>
      <c r="J44" s="27">
        <v>2344.37</v>
      </c>
      <c r="K44" s="27">
        <v>112.95</v>
      </c>
      <c r="L44" s="24"/>
      <c r="M44" s="24"/>
      <c r="N44" s="44"/>
      <c r="O44" s="1"/>
      <c r="P44" s="1">
        <f t="shared" si="16"/>
        <v>8007.06</v>
      </c>
      <c r="Q44" s="1">
        <v>0</v>
      </c>
      <c r="R44" s="1"/>
      <c r="S44" s="1">
        <v>999.19</v>
      </c>
      <c r="T44" s="1">
        <v>0.19</v>
      </c>
      <c r="U44" s="31">
        <f t="shared" si="11"/>
        <v>920.81</v>
      </c>
      <c r="V44" s="24"/>
      <c r="W44" s="1">
        <f>SUM(S44:U44)+G44+J44+K44</f>
        <v>5561.2599999999993</v>
      </c>
      <c r="X44" s="29">
        <f t="shared" si="12"/>
        <v>2445.8000000000011</v>
      </c>
      <c r="Y44" s="1">
        <v>448.13</v>
      </c>
      <c r="Z44" s="1">
        <f t="shared" si="13"/>
        <v>1641.45</v>
      </c>
      <c r="AA44" s="31">
        <f t="shared" si="14"/>
        <v>160.13999999999999</v>
      </c>
      <c r="AB44" s="28">
        <f t="shared" si="15"/>
        <v>2249.7199999999998</v>
      </c>
    </row>
    <row r="45" spans="1:28" ht="21" x14ac:dyDescent="0.35">
      <c r="A45" s="1"/>
      <c r="B45" s="1" t="s">
        <v>115</v>
      </c>
      <c r="C45" s="2" t="s">
        <v>116</v>
      </c>
      <c r="D45" s="1" t="s">
        <v>117</v>
      </c>
      <c r="E45" s="1">
        <v>7738.82</v>
      </c>
      <c r="F45" s="43">
        <v>15</v>
      </c>
      <c r="G45" s="1"/>
      <c r="H45" s="1"/>
      <c r="I45" s="1"/>
      <c r="J45" s="1"/>
      <c r="K45" s="1"/>
      <c r="L45" s="1"/>
      <c r="M45" s="1"/>
      <c r="N45" s="45"/>
      <c r="O45" s="1"/>
      <c r="P45" s="1">
        <f t="shared" si="16"/>
        <v>7738.82</v>
      </c>
      <c r="Q45" s="1">
        <v>0</v>
      </c>
      <c r="R45" s="1"/>
      <c r="S45" s="1">
        <v>941.91</v>
      </c>
      <c r="T45" s="1">
        <v>0.11</v>
      </c>
      <c r="U45" s="31"/>
      <c r="V45" s="24"/>
      <c r="W45" s="1">
        <f>SUM(S45:U45)+G45</f>
        <v>942.02</v>
      </c>
      <c r="X45" s="29">
        <f t="shared" si="12"/>
        <v>6796.7999999999993</v>
      </c>
      <c r="Y45" s="1">
        <v>440.8</v>
      </c>
      <c r="Z45" s="1">
        <v>0</v>
      </c>
      <c r="AA45" s="31">
        <v>0</v>
      </c>
      <c r="AB45" s="28">
        <f t="shared" si="15"/>
        <v>440.8</v>
      </c>
    </row>
    <row r="46" spans="1:28" ht="21" x14ac:dyDescent="0.35">
      <c r="A46" s="1"/>
      <c r="B46" s="1" t="s">
        <v>118</v>
      </c>
      <c r="C46" s="2" t="s">
        <v>119</v>
      </c>
      <c r="D46" s="1" t="s">
        <v>117</v>
      </c>
      <c r="E46" s="1">
        <v>8007.06</v>
      </c>
      <c r="F46" s="43">
        <v>15</v>
      </c>
      <c r="G46" s="24"/>
      <c r="H46" s="1"/>
      <c r="I46" s="1"/>
      <c r="J46" s="1"/>
      <c r="K46" s="1"/>
      <c r="L46" s="1"/>
      <c r="M46" s="1"/>
      <c r="N46" s="45"/>
      <c r="O46" s="1"/>
      <c r="P46" s="1">
        <f t="shared" si="16"/>
        <v>8007.06</v>
      </c>
      <c r="Q46" s="1">
        <v>0</v>
      </c>
      <c r="R46" s="1"/>
      <c r="S46" s="1">
        <v>999.19</v>
      </c>
      <c r="T46" s="1">
        <v>0.06</v>
      </c>
      <c r="U46" s="31">
        <f t="shared" ref="U46:U52" si="17">ROUND(E46*0.115,2)</f>
        <v>920.81</v>
      </c>
      <c r="V46" s="24"/>
      <c r="W46" s="1">
        <f>SUM(S46:U46)+G46</f>
        <v>1920.06</v>
      </c>
      <c r="X46" s="29">
        <f t="shared" si="12"/>
        <v>6087</v>
      </c>
      <c r="Y46" s="1">
        <v>448.13</v>
      </c>
      <c r="Z46" s="1">
        <f t="shared" ref="Z46:Z52" si="18">ROUND(+E46*17.5%,2)+ROUND(E46*3%,2)</f>
        <v>1641.45</v>
      </c>
      <c r="AA46" s="31">
        <f t="shared" ref="AA46:AA52" si="19">ROUND(+E46*2%,2)</f>
        <v>160.13999999999999</v>
      </c>
      <c r="AB46" s="28">
        <f t="shared" si="15"/>
        <v>2249.7199999999998</v>
      </c>
    </row>
    <row r="47" spans="1:28" ht="21" x14ac:dyDescent="0.35">
      <c r="A47" s="1"/>
      <c r="B47" s="3" t="s">
        <v>120</v>
      </c>
      <c r="C47" s="2" t="s">
        <v>121</v>
      </c>
      <c r="D47" s="3" t="s">
        <v>122</v>
      </c>
      <c r="E47" s="1">
        <v>8007.06</v>
      </c>
      <c r="F47" s="43">
        <v>15</v>
      </c>
      <c r="G47" s="27">
        <v>1587</v>
      </c>
      <c r="H47" s="1"/>
      <c r="I47" s="1"/>
      <c r="J47" s="1"/>
      <c r="K47" s="1"/>
      <c r="L47" s="1"/>
      <c r="M47" s="1"/>
      <c r="N47" s="45"/>
      <c r="O47" s="1"/>
      <c r="P47" s="1">
        <f t="shared" si="16"/>
        <v>8007.06</v>
      </c>
      <c r="Q47" s="1">
        <v>0</v>
      </c>
      <c r="R47" s="1"/>
      <c r="S47" s="1">
        <v>999.19</v>
      </c>
      <c r="T47" s="1">
        <v>0.06</v>
      </c>
      <c r="U47" s="31">
        <f t="shared" si="17"/>
        <v>920.81</v>
      </c>
      <c r="V47" s="24"/>
      <c r="W47" s="1">
        <f>SUM(S47:U47)+G47</f>
        <v>3507.06</v>
      </c>
      <c r="X47" s="29">
        <f t="shared" si="12"/>
        <v>4500</v>
      </c>
      <c r="Y47" s="1">
        <v>448.13</v>
      </c>
      <c r="Z47" s="1">
        <f t="shared" si="18"/>
        <v>1641.45</v>
      </c>
      <c r="AA47" s="31">
        <f t="shared" si="19"/>
        <v>160.13999999999999</v>
      </c>
      <c r="AB47" s="28">
        <f t="shared" si="15"/>
        <v>2249.7199999999998</v>
      </c>
    </row>
    <row r="48" spans="1:28" ht="21" x14ac:dyDescent="0.35">
      <c r="A48" s="1"/>
      <c r="B48" s="3" t="s">
        <v>123</v>
      </c>
      <c r="C48" s="2" t="s">
        <v>124</v>
      </c>
      <c r="D48" s="3" t="s">
        <v>122</v>
      </c>
      <c r="E48" s="1">
        <v>8007.06</v>
      </c>
      <c r="F48" s="43">
        <v>15</v>
      </c>
      <c r="G48" s="27">
        <v>944</v>
      </c>
      <c r="H48" s="1"/>
      <c r="I48" s="1"/>
      <c r="J48" s="1"/>
      <c r="K48" s="1"/>
      <c r="L48" s="1"/>
      <c r="M48" s="1"/>
      <c r="N48" s="45"/>
      <c r="O48" s="1"/>
      <c r="P48" s="1">
        <f t="shared" si="16"/>
        <v>8007.06</v>
      </c>
      <c r="Q48" s="1">
        <v>0</v>
      </c>
      <c r="R48" s="1"/>
      <c r="S48" s="1">
        <v>999.19</v>
      </c>
      <c r="T48" s="1">
        <v>0.06</v>
      </c>
      <c r="U48" s="31">
        <f t="shared" si="17"/>
        <v>920.81</v>
      </c>
      <c r="V48" s="24"/>
      <c r="W48" s="1">
        <f>SUM(S48:U48)+G48</f>
        <v>2864.06</v>
      </c>
      <c r="X48" s="29">
        <f t="shared" si="12"/>
        <v>5143</v>
      </c>
      <c r="Y48" s="1">
        <v>448.13</v>
      </c>
      <c r="Z48" s="1">
        <f t="shared" si="18"/>
        <v>1641.45</v>
      </c>
      <c r="AA48" s="31">
        <f t="shared" si="19"/>
        <v>160.13999999999999</v>
      </c>
      <c r="AB48" s="28">
        <f t="shared" si="15"/>
        <v>2249.7199999999998</v>
      </c>
    </row>
    <row r="49" spans="1:28" ht="21" x14ac:dyDescent="0.35">
      <c r="A49" s="1"/>
      <c r="B49" s="3" t="s">
        <v>125</v>
      </c>
      <c r="C49" s="2" t="s">
        <v>126</v>
      </c>
      <c r="D49" s="3" t="s">
        <v>122</v>
      </c>
      <c r="E49" s="1">
        <v>8007.06</v>
      </c>
      <c r="F49" s="43">
        <v>15</v>
      </c>
      <c r="G49" s="1"/>
      <c r="H49" s="1"/>
      <c r="I49" s="1"/>
      <c r="J49" s="1"/>
      <c r="K49" s="1"/>
      <c r="L49" s="1"/>
      <c r="M49" s="1"/>
      <c r="N49" s="45"/>
      <c r="O49" s="1"/>
      <c r="P49" s="1">
        <f t="shared" si="16"/>
        <v>8007.06</v>
      </c>
      <c r="Q49" s="1">
        <v>0</v>
      </c>
      <c r="R49" s="1"/>
      <c r="S49" s="1">
        <v>999.19</v>
      </c>
      <c r="T49" s="1">
        <v>0.06</v>
      </c>
      <c r="U49" s="31">
        <f t="shared" si="17"/>
        <v>920.81</v>
      </c>
      <c r="V49" s="24"/>
      <c r="W49" s="1">
        <f>SUM(S49:U49)+G49</f>
        <v>1920.06</v>
      </c>
      <c r="X49" s="29">
        <f t="shared" si="12"/>
        <v>6087</v>
      </c>
      <c r="Y49" s="1">
        <v>448.13</v>
      </c>
      <c r="Z49" s="1">
        <f t="shared" si="18"/>
        <v>1641.45</v>
      </c>
      <c r="AA49" s="31">
        <f t="shared" si="19"/>
        <v>160.13999999999999</v>
      </c>
      <c r="AB49" s="28">
        <f t="shared" si="15"/>
        <v>2249.7199999999998</v>
      </c>
    </row>
    <row r="50" spans="1:28" ht="21" x14ac:dyDescent="0.35">
      <c r="A50" s="1"/>
      <c r="B50" s="3" t="s">
        <v>127</v>
      </c>
      <c r="C50" s="2" t="s">
        <v>128</v>
      </c>
      <c r="D50" s="3" t="s">
        <v>122</v>
      </c>
      <c r="E50" s="1">
        <v>8007.06</v>
      </c>
      <c r="F50" s="43">
        <v>15</v>
      </c>
      <c r="G50" s="1"/>
      <c r="H50" s="1"/>
      <c r="I50" s="27">
        <v>2600.7800000000002</v>
      </c>
      <c r="J50" s="1"/>
      <c r="K50" s="1"/>
      <c r="L50" s="1"/>
      <c r="M50" s="1"/>
      <c r="N50" s="45"/>
      <c r="O50" s="1"/>
      <c r="P50" s="1">
        <f t="shared" si="16"/>
        <v>8007.06</v>
      </c>
      <c r="Q50" s="1">
        <v>0</v>
      </c>
      <c r="R50" s="1"/>
      <c r="S50" s="1">
        <v>999.19</v>
      </c>
      <c r="T50" s="1">
        <v>0.08</v>
      </c>
      <c r="U50" s="31">
        <f t="shared" si="17"/>
        <v>920.81</v>
      </c>
      <c r="V50" s="24"/>
      <c r="W50" s="1">
        <f>SUM(S50:U50)+G50+I50</f>
        <v>4520.8600000000006</v>
      </c>
      <c r="X50" s="49">
        <f t="shared" si="12"/>
        <v>3486.2</v>
      </c>
      <c r="Y50" s="1">
        <v>448.13</v>
      </c>
      <c r="Z50" s="1">
        <f t="shared" si="18"/>
        <v>1641.45</v>
      </c>
      <c r="AA50" s="31">
        <f t="shared" si="19"/>
        <v>160.13999999999999</v>
      </c>
      <c r="AB50" s="28">
        <f t="shared" si="15"/>
        <v>2249.7199999999998</v>
      </c>
    </row>
    <row r="51" spans="1:28" ht="21" x14ac:dyDescent="0.35">
      <c r="A51" s="1"/>
      <c r="B51" s="3" t="s">
        <v>129</v>
      </c>
      <c r="C51" s="2" t="s">
        <v>46</v>
      </c>
      <c r="D51" s="3" t="s">
        <v>122</v>
      </c>
      <c r="E51" s="1"/>
      <c r="F51" s="43"/>
      <c r="G51" s="1"/>
      <c r="H51" s="1"/>
      <c r="I51" s="1"/>
      <c r="J51" s="1"/>
      <c r="K51" s="1"/>
      <c r="L51" s="1"/>
      <c r="M51" s="1"/>
      <c r="N51" s="44"/>
      <c r="O51" s="1"/>
      <c r="P51" s="1">
        <f t="shared" si="16"/>
        <v>0</v>
      </c>
      <c r="Q51" s="1">
        <v>0</v>
      </c>
      <c r="R51" s="1"/>
      <c r="S51" s="1"/>
      <c r="T51" s="1"/>
      <c r="U51" s="31">
        <f t="shared" si="17"/>
        <v>0</v>
      </c>
      <c r="V51" s="24"/>
      <c r="W51" s="1">
        <f>SUM(S51:U51)+G51</f>
        <v>0</v>
      </c>
      <c r="X51" s="29">
        <f t="shared" si="12"/>
        <v>0</v>
      </c>
      <c r="Y51" s="1"/>
      <c r="Z51" s="1">
        <f t="shared" si="18"/>
        <v>0</v>
      </c>
      <c r="AA51" s="31">
        <f t="shared" si="19"/>
        <v>0</v>
      </c>
      <c r="AB51" s="28">
        <f t="shared" si="15"/>
        <v>0</v>
      </c>
    </row>
    <row r="52" spans="1:28" ht="21" x14ac:dyDescent="0.35">
      <c r="A52" s="1"/>
      <c r="B52" s="3" t="s">
        <v>130</v>
      </c>
      <c r="C52" s="2" t="s">
        <v>131</v>
      </c>
      <c r="D52" s="3" t="s">
        <v>132</v>
      </c>
      <c r="E52" s="1">
        <v>5169.53</v>
      </c>
      <c r="F52" s="43">
        <v>15</v>
      </c>
      <c r="G52" s="1"/>
      <c r="H52" s="1"/>
      <c r="I52" s="1"/>
      <c r="J52" s="1"/>
      <c r="K52" s="1"/>
      <c r="L52" s="1"/>
      <c r="M52" s="1"/>
      <c r="N52" s="45"/>
      <c r="O52" s="1"/>
      <c r="P52" s="1">
        <f t="shared" si="16"/>
        <v>5169.53</v>
      </c>
      <c r="Q52" s="1"/>
      <c r="R52" s="1"/>
      <c r="S52" s="1">
        <v>449.05</v>
      </c>
      <c r="T52" s="1">
        <v>-0.22</v>
      </c>
      <c r="U52" s="31">
        <f t="shared" si="17"/>
        <v>594.5</v>
      </c>
      <c r="V52" s="24"/>
      <c r="W52" s="1">
        <f>SUM(S52:U52)+G52</f>
        <v>1043.33</v>
      </c>
      <c r="X52" s="29">
        <f t="shared" si="12"/>
        <v>4126.2</v>
      </c>
      <c r="Y52" s="3">
        <v>370.64</v>
      </c>
      <c r="Z52" s="1">
        <f t="shared" si="18"/>
        <v>1059.76</v>
      </c>
      <c r="AA52" s="31">
        <f t="shared" si="19"/>
        <v>103.39</v>
      </c>
      <c r="AB52" s="28">
        <f t="shared" si="15"/>
        <v>1533.7900000000002</v>
      </c>
    </row>
    <row r="53" spans="1:28" ht="18.75" x14ac:dyDescent="0.3">
      <c r="A53" s="1"/>
      <c r="B53" s="20" t="s">
        <v>37</v>
      </c>
      <c r="C53" s="35"/>
      <c r="D53" s="36"/>
      <c r="E53" s="37">
        <f>SUM(E35:E52)</f>
        <v>124677.93</v>
      </c>
      <c r="F53" s="37"/>
      <c r="G53" s="37">
        <f>SUM(G35:G52)</f>
        <v>5857.75</v>
      </c>
      <c r="H53" s="37">
        <f t="shared" ref="H53:M53" si="20">SUM(H35:H52)</f>
        <v>0</v>
      </c>
      <c r="I53" s="37">
        <f t="shared" si="20"/>
        <v>5594.82</v>
      </c>
      <c r="J53" s="37">
        <f t="shared" si="20"/>
        <v>4601.3999999999996</v>
      </c>
      <c r="K53" s="37">
        <f t="shared" si="20"/>
        <v>199.13</v>
      </c>
      <c r="L53" s="37">
        <f t="shared" si="20"/>
        <v>1375.93</v>
      </c>
      <c r="M53" s="37">
        <f t="shared" si="20"/>
        <v>37.35</v>
      </c>
      <c r="N53" s="37">
        <f>SUM(N35:N52)</f>
        <v>15.07</v>
      </c>
      <c r="O53" s="37">
        <f t="shared" ref="O53:AB53" si="21">SUM(O35:O52)</f>
        <v>0</v>
      </c>
      <c r="P53" s="37">
        <f t="shared" si="21"/>
        <v>124662.85999999999</v>
      </c>
      <c r="Q53" s="37">
        <f t="shared" si="21"/>
        <v>0</v>
      </c>
      <c r="R53" s="37">
        <f t="shared" si="21"/>
        <v>0</v>
      </c>
      <c r="S53" s="37">
        <f t="shared" si="21"/>
        <v>15309.340000000002</v>
      </c>
      <c r="T53" s="37">
        <f>SUM(T35:T52)</f>
        <v>0.9700000000000002</v>
      </c>
      <c r="U53" s="37">
        <f t="shared" si="21"/>
        <v>13447.969999999996</v>
      </c>
      <c r="V53" s="37"/>
      <c r="W53" s="37">
        <f t="shared" si="21"/>
        <v>46424.659999999996</v>
      </c>
      <c r="X53" s="37">
        <f t="shared" si="21"/>
        <v>78238.2</v>
      </c>
      <c r="Y53" s="37">
        <f t="shared" si="21"/>
        <v>7076.2600000000011</v>
      </c>
      <c r="Z53" s="37">
        <f t="shared" si="21"/>
        <v>23972.540000000005</v>
      </c>
      <c r="AA53" s="37">
        <f t="shared" si="21"/>
        <v>2338.7799999999988</v>
      </c>
      <c r="AB53" s="37">
        <f t="shared" si="21"/>
        <v>33387.580000000009</v>
      </c>
    </row>
    <row r="54" spans="1:28" ht="18.75" x14ac:dyDescent="0.3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8"/>
      <c r="Y54" s="1"/>
      <c r="Z54" s="1"/>
      <c r="AA54" s="1"/>
      <c r="AB54" s="1"/>
    </row>
    <row r="55" spans="1:28" ht="18.75" x14ac:dyDescent="0.3">
      <c r="A55" s="1"/>
      <c r="B55" s="20" t="s">
        <v>133</v>
      </c>
      <c r="C55" s="35" t="s">
        <v>134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8"/>
      <c r="Y55" s="1"/>
      <c r="Z55" s="1"/>
      <c r="AA55" s="1"/>
      <c r="AB55" s="1"/>
    </row>
    <row r="56" spans="1:28" ht="21" x14ac:dyDescent="0.35">
      <c r="A56" s="24"/>
      <c r="B56" s="32" t="s">
        <v>135</v>
      </c>
      <c r="C56" s="25" t="s">
        <v>136</v>
      </c>
      <c r="D56" s="24" t="s">
        <v>137</v>
      </c>
      <c r="E56" s="24">
        <v>8214.2800000000007</v>
      </c>
      <c r="F56" s="26">
        <v>15</v>
      </c>
      <c r="G56" s="50">
        <v>1058.07</v>
      </c>
      <c r="H56" s="24"/>
      <c r="I56" s="24"/>
      <c r="J56" s="24"/>
      <c r="K56" s="24"/>
      <c r="L56" s="24"/>
      <c r="M56" s="24"/>
      <c r="N56" s="33">
        <v>1.3</v>
      </c>
      <c r="O56" s="24"/>
      <c r="P56" s="24">
        <f>E56+-N56</f>
        <v>8212.9800000000014</v>
      </c>
      <c r="Q56" s="24"/>
      <c r="R56" s="24"/>
      <c r="S56" s="24">
        <v>1043.47</v>
      </c>
      <c r="T56" s="24"/>
      <c r="U56" s="28">
        <f t="shared" ref="U56:U61" si="22">ROUND(E56*0.115,2)</f>
        <v>944.64</v>
      </c>
      <c r="V56" s="24"/>
      <c r="W56" s="24">
        <f>SUM(S56:U56)+G56</f>
        <v>3046.1800000000003</v>
      </c>
      <c r="X56" s="42">
        <f t="shared" ref="X56:X61" si="23">P56-W56</f>
        <v>5166.8000000000011</v>
      </c>
      <c r="Y56" s="24">
        <v>453.79</v>
      </c>
      <c r="Z56" s="1">
        <f t="shared" ref="Z56:Z61" si="24">ROUND(+E56*17.5%,2)+ROUND(E56*3%,2)</f>
        <v>1683.93</v>
      </c>
      <c r="AA56" s="31">
        <f t="shared" ref="AA56:AA61" si="25">ROUND(+E56*2%,2)</f>
        <v>164.29</v>
      </c>
      <c r="AB56" s="24">
        <f t="shared" ref="AB56:AB61" si="26">SUM(Y56:AA56)</f>
        <v>2302.0100000000002</v>
      </c>
    </row>
    <row r="57" spans="1:28" ht="21" x14ac:dyDescent="0.35">
      <c r="A57" s="1"/>
      <c r="B57" s="1" t="s">
        <v>138</v>
      </c>
      <c r="C57" s="2" t="s">
        <v>139</v>
      </c>
      <c r="D57" s="1" t="s">
        <v>92</v>
      </c>
      <c r="E57" s="1">
        <v>8007.06</v>
      </c>
      <c r="F57" s="43">
        <v>15</v>
      </c>
      <c r="G57" s="27">
        <v>1518.83</v>
      </c>
      <c r="H57" s="1"/>
      <c r="I57" s="1"/>
      <c r="J57" s="1"/>
      <c r="K57" s="1"/>
      <c r="L57" s="1"/>
      <c r="M57" s="1"/>
      <c r="N57" s="45"/>
      <c r="O57" s="1"/>
      <c r="P57" s="24">
        <f t="shared" ref="P57:P61" si="27">E57+-N57</f>
        <v>8007.06</v>
      </c>
      <c r="Q57" s="1"/>
      <c r="R57" s="1"/>
      <c r="S57" s="1">
        <v>999.19</v>
      </c>
      <c r="T57" s="1">
        <v>0.03</v>
      </c>
      <c r="U57" s="28">
        <f t="shared" si="22"/>
        <v>920.81</v>
      </c>
      <c r="V57" s="24"/>
      <c r="W57" s="24">
        <f>SUM(S57:U57)+G57</f>
        <v>3438.8599999999997</v>
      </c>
      <c r="X57" s="29">
        <f t="shared" si="23"/>
        <v>4568.2000000000007</v>
      </c>
      <c r="Y57" s="1">
        <v>448.13</v>
      </c>
      <c r="Z57" s="1">
        <f t="shared" si="24"/>
        <v>1641.45</v>
      </c>
      <c r="AA57" s="31">
        <f t="shared" si="25"/>
        <v>160.13999999999999</v>
      </c>
      <c r="AB57" s="24">
        <f t="shared" si="26"/>
        <v>2249.7199999999998</v>
      </c>
    </row>
    <row r="58" spans="1:28" ht="21" x14ac:dyDescent="0.35">
      <c r="A58" s="1"/>
      <c r="B58" s="39" t="s">
        <v>140</v>
      </c>
      <c r="C58" s="2" t="s">
        <v>141</v>
      </c>
      <c r="D58" s="1" t="s">
        <v>122</v>
      </c>
      <c r="E58" s="1">
        <v>7738.82</v>
      </c>
      <c r="F58" s="43">
        <v>15</v>
      </c>
      <c r="G58" s="1"/>
      <c r="H58" s="1"/>
      <c r="I58" s="1"/>
      <c r="J58" s="1"/>
      <c r="K58" s="1"/>
      <c r="L58" s="1"/>
      <c r="M58" s="1"/>
      <c r="N58" s="45"/>
      <c r="O58" s="1"/>
      <c r="P58" s="24">
        <f t="shared" si="27"/>
        <v>7738.82</v>
      </c>
      <c r="Q58" s="1"/>
      <c r="R58" s="1"/>
      <c r="S58" s="1">
        <v>941.91</v>
      </c>
      <c r="T58" s="1">
        <v>-0.05</v>
      </c>
      <c r="U58" s="28">
        <f t="shared" si="22"/>
        <v>889.96</v>
      </c>
      <c r="V58" s="24"/>
      <c r="W58" s="24">
        <f>SUM(S58:U58)+G58</f>
        <v>1831.8200000000002</v>
      </c>
      <c r="X58" s="29">
        <f t="shared" si="23"/>
        <v>5907</v>
      </c>
      <c r="Y58" s="1">
        <v>440.8</v>
      </c>
      <c r="Z58" s="1">
        <f t="shared" si="24"/>
        <v>1586.45</v>
      </c>
      <c r="AA58" s="31">
        <f t="shared" si="25"/>
        <v>154.78</v>
      </c>
      <c r="AB58" s="24">
        <f t="shared" si="26"/>
        <v>2182.0300000000002</v>
      </c>
    </row>
    <row r="59" spans="1:28" ht="91.5" x14ac:dyDescent="0.35">
      <c r="A59" s="1" t="s">
        <v>142</v>
      </c>
      <c r="B59" s="3" t="s">
        <v>143</v>
      </c>
      <c r="C59" s="2" t="s">
        <v>144</v>
      </c>
      <c r="D59" s="51" t="s">
        <v>145</v>
      </c>
      <c r="E59" s="1">
        <v>7774.4</v>
      </c>
      <c r="F59" s="43">
        <v>15</v>
      </c>
      <c r="G59" s="27">
        <v>770</v>
      </c>
      <c r="H59" s="1"/>
      <c r="I59" s="1"/>
      <c r="J59" s="1"/>
      <c r="K59" s="1"/>
      <c r="L59" s="1"/>
      <c r="M59" s="1"/>
      <c r="N59" s="45">
        <v>4.9400000000000004</v>
      </c>
      <c r="O59" s="1"/>
      <c r="P59" s="24">
        <f t="shared" si="27"/>
        <v>7769.46</v>
      </c>
      <c r="Q59" s="1"/>
      <c r="R59" s="1"/>
      <c r="S59" s="1">
        <v>949.5</v>
      </c>
      <c r="T59" s="1">
        <v>0.1</v>
      </c>
      <c r="U59" s="28">
        <f t="shared" si="22"/>
        <v>894.06</v>
      </c>
      <c r="V59" s="24"/>
      <c r="W59" s="24">
        <f>SUM(S59:U59)+G59</f>
        <v>2613.66</v>
      </c>
      <c r="X59" s="29">
        <f t="shared" si="23"/>
        <v>5155.8</v>
      </c>
      <c r="Y59" s="1">
        <v>441.77</v>
      </c>
      <c r="Z59" s="1">
        <f t="shared" si="24"/>
        <v>1593.75</v>
      </c>
      <c r="AA59" s="31">
        <f t="shared" si="25"/>
        <v>155.49</v>
      </c>
      <c r="AB59" s="24">
        <f t="shared" si="26"/>
        <v>2191.0100000000002</v>
      </c>
    </row>
    <row r="60" spans="1:28" ht="91.5" x14ac:dyDescent="0.35">
      <c r="A60" s="1"/>
      <c r="B60" s="3" t="s">
        <v>146</v>
      </c>
      <c r="C60" s="2" t="s">
        <v>147</v>
      </c>
      <c r="D60" s="51" t="s">
        <v>145</v>
      </c>
      <c r="E60" s="1">
        <v>7774.4</v>
      </c>
      <c r="F60" s="43">
        <v>15</v>
      </c>
      <c r="G60" s="1"/>
      <c r="H60" s="1"/>
      <c r="I60" s="1"/>
      <c r="J60" s="1"/>
      <c r="K60" s="1"/>
      <c r="L60" s="1"/>
      <c r="M60" s="1"/>
      <c r="N60" s="45">
        <v>4.9400000000000004</v>
      </c>
      <c r="O60" s="1"/>
      <c r="P60" s="24">
        <f t="shared" si="27"/>
        <v>7769.46</v>
      </c>
      <c r="Q60" s="1"/>
      <c r="R60" s="1"/>
      <c r="S60" s="1">
        <v>949.5</v>
      </c>
      <c r="T60" s="1">
        <v>0.1</v>
      </c>
      <c r="U60" s="28">
        <f t="shared" si="22"/>
        <v>894.06</v>
      </c>
      <c r="V60" s="24"/>
      <c r="W60" s="24">
        <f>SUM(S60:U60)+G60</f>
        <v>1843.6599999999999</v>
      </c>
      <c r="X60" s="29">
        <f t="shared" si="23"/>
        <v>5925.8</v>
      </c>
      <c r="Y60" s="1">
        <v>441.77</v>
      </c>
      <c r="Z60" s="1">
        <f t="shared" si="24"/>
        <v>1593.75</v>
      </c>
      <c r="AA60" s="31">
        <f t="shared" si="25"/>
        <v>155.49</v>
      </c>
      <c r="AB60" s="24">
        <f t="shared" si="26"/>
        <v>2191.0100000000002</v>
      </c>
    </row>
    <row r="61" spans="1:28" ht="91.5" x14ac:dyDescent="0.35">
      <c r="A61" s="1"/>
      <c r="B61" s="3" t="s">
        <v>148</v>
      </c>
      <c r="C61" s="2" t="s">
        <v>149</v>
      </c>
      <c r="D61" s="51" t="s">
        <v>145</v>
      </c>
      <c r="E61" s="1">
        <v>7774.4</v>
      </c>
      <c r="F61" s="43">
        <v>15</v>
      </c>
      <c r="G61" s="27">
        <v>3236</v>
      </c>
      <c r="H61" s="1"/>
      <c r="I61" s="1"/>
      <c r="J61" s="1"/>
      <c r="K61" s="1"/>
      <c r="L61" s="1"/>
      <c r="M61" s="1"/>
      <c r="N61" s="45"/>
      <c r="O61" s="1"/>
      <c r="P61" s="24">
        <f t="shared" si="27"/>
        <v>7774.4</v>
      </c>
      <c r="Q61" s="1"/>
      <c r="R61" s="1"/>
      <c r="S61" s="1">
        <v>949.5</v>
      </c>
      <c r="T61" s="1">
        <v>0.04</v>
      </c>
      <c r="U61" s="28">
        <f t="shared" si="22"/>
        <v>894.06</v>
      </c>
      <c r="V61" s="24">
        <v>200</v>
      </c>
      <c r="W61" s="24">
        <f>SUM(S61:V61)+G61</f>
        <v>5279.6</v>
      </c>
      <c r="X61" s="29">
        <f t="shared" si="23"/>
        <v>2494.7999999999993</v>
      </c>
      <c r="Y61" s="1">
        <v>441.77</v>
      </c>
      <c r="Z61" s="1">
        <f t="shared" si="24"/>
        <v>1593.75</v>
      </c>
      <c r="AA61" s="31">
        <f t="shared" si="25"/>
        <v>155.49</v>
      </c>
      <c r="AB61" s="24">
        <f t="shared" si="26"/>
        <v>2191.0100000000002</v>
      </c>
    </row>
    <row r="62" spans="1:28" ht="18.75" x14ac:dyDescent="0.3">
      <c r="A62" s="1"/>
      <c r="B62" s="20" t="s">
        <v>37</v>
      </c>
      <c r="C62" s="35"/>
      <c r="D62" s="36"/>
      <c r="E62" s="37">
        <f>SUM(E56:E61)</f>
        <v>47283.360000000001</v>
      </c>
      <c r="F62" s="37"/>
      <c r="G62" s="37">
        <f>SUM(G56:G61)</f>
        <v>6582.9</v>
      </c>
      <c r="H62" s="37">
        <f>SUM(H56:H61)</f>
        <v>0</v>
      </c>
      <c r="I62" s="37"/>
      <c r="J62" s="37"/>
      <c r="K62" s="37"/>
      <c r="L62" s="37"/>
      <c r="M62" s="37"/>
      <c r="N62" s="37">
        <f>SUM(N56:N61)</f>
        <v>11.18</v>
      </c>
      <c r="O62" s="37">
        <f>SUM(O56:O61)</f>
        <v>0</v>
      </c>
      <c r="P62" s="37">
        <f>SUM(P56:P61)</f>
        <v>47272.18</v>
      </c>
      <c r="Q62" s="37">
        <f t="shared" ref="Q62:AB62" si="28">SUM(Q56:Q61)</f>
        <v>0</v>
      </c>
      <c r="R62" s="37">
        <f t="shared" si="28"/>
        <v>0</v>
      </c>
      <c r="S62" s="37">
        <f t="shared" si="28"/>
        <v>5833.07</v>
      </c>
      <c r="T62" s="37">
        <f t="shared" si="28"/>
        <v>0.22</v>
      </c>
      <c r="U62" s="37">
        <f t="shared" si="28"/>
        <v>5437.59</v>
      </c>
      <c r="V62" s="37">
        <f t="shared" si="28"/>
        <v>200</v>
      </c>
      <c r="W62" s="37">
        <f t="shared" si="28"/>
        <v>18053.78</v>
      </c>
      <c r="X62" s="37">
        <f>SUM(X56:X61)</f>
        <v>29218.400000000001</v>
      </c>
      <c r="Y62" s="37">
        <f t="shared" si="28"/>
        <v>2668.03</v>
      </c>
      <c r="Z62" s="37">
        <f t="shared" si="28"/>
        <v>9693.08</v>
      </c>
      <c r="AA62" s="37">
        <f t="shared" si="28"/>
        <v>945.68</v>
      </c>
      <c r="AB62" s="37">
        <f t="shared" si="28"/>
        <v>13306.79</v>
      </c>
    </row>
    <row r="63" spans="1:28" ht="18.75" x14ac:dyDescent="0.3">
      <c r="A63" s="1"/>
      <c r="B63" s="20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2"/>
      <c r="Q63" s="52"/>
      <c r="R63" s="52"/>
      <c r="S63" s="52"/>
      <c r="T63" s="52"/>
      <c r="U63" s="52"/>
      <c r="V63" s="52"/>
      <c r="W63" s="52"/>
      <c r="X63" s="53"/>
      <c r="Y63" s="52"/>
      <c r="Z63" s="52"/>
      <c r="AA63" s="52"/>
      <c r="AB63" s="52"/>
    </row>
    <row r="64" spans="1:28" ht="18.75" x14ac:dyDescent="0.3">
      <c r="A64" s="1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2"/>
      <c r="Q64" s="52"/>
      <c r="R64" s="52"/>
      <c r="S64" s="52"/>
      <c r="T64" s="52"/>
      <c r="U64" s="52"/>
      <c r="V64" s="52"/>
      <c r="W64" s="52"/>
      <c r="X64" s="53"/>
      <c r="Y64" s="52"/>
      <c r="Z64" s="52"/>
      <c r="AA64" s="52"/>
      <c r="AB64" s="52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38"/>
      <c r="Y65" s="1"/>
      <c r="Z65" s="1"/>
      <c r="AA65" s="1"/>
      <c r="AB65" s="1"/>
    </row>
    <row r="66" spans="1:28" ht="18.75" x14ac:dyDescent="0.3">
      <c r="A66" s="1"/>
      <c r="B66" s="1"/>
      <c r="C66" s="54" t="s">
        <v>150</v>
      </c>
      <c r="D66" s="1"/>
      <c r="E66" s="55">
        <f>E9+E25+E32+E53+E62</f>
        <v>325057.15999999997</v>
      </c>
      <c r="F66" s="55"/>
      <c r="G66" s="55">
        <f t="shared" ref="G66:AB66" si="29">G9+G25+G32+G53+G62</f>
        <v>30904.89</v>
      </c>
      <c r="H66" s="55" t="e">
        <f t="shared" si="29"/>
        <v>#REF!</v>
      </c>
      <c r="I66" s="55">
        <f t="shared" si="29"/>
        <v>5594.82</v>
      </c>
      <c r="J66" s="55">
        <f t="shared" si="29"/>
        <v>4601.3999999999996</v>
      </c>
      <c r="K66" s="55">
        <f t="shared" si="29"/>
        <v>199.13</v>
      </c>
      <c r="L66" s="55">
        <f t="shared" si="29"/>
        <v>1375.93</v>
      </c>
      <c r="M66" s="55">
        <f t="shared" si="29"/>
        <v>37.35</v>
      </c>
      <c r="N66" s="55">
        <f t="shared" si="29"/>
        <v>120.54000000000002</v>
      </c>
      <c r="O66" s="55">
        <f t="shared" si="29"/>
        <v>0</v>
      </c>
      <c r="P66" s="55">
        <f t="shared" si="29"/>
        <v>324936.61999999994</v>
      </c>
      <c r="Q66" s="55">
        <f t="shared" si="29"/>
        <v>0</v>
      </c>
      <c r="R66" s="55">
        <f t="shared" si="29"/>
        <v>0</v>
      </c>
      <c r="S66" s="55">
        <f t="shared" si="29"/>
        <v>41781.160000000003</v>
      </c>
      <c r="T66" s="55">
        <f t="shared" si="29"/>
        <v>1.1500000000000001</v>
      </c>
      <c r="U66" s="55">
        <f t="shared" si="29"/>
        <v>36491.589999999997</v>
      </c>
      <c r="V66" s="56">
        <f t="shared" si="29"/>
        <v>400</v>
      </c>
      <c r="W66" s="55">
        <f t="shared" si="29"/>
        <v>121387.41999999998</v>
      </c>
      <c r="X66" s="55">
        <f t="shared" si="29"/>
        <v>203549.19999999998</v>
      </c>
      <c r="Y66" s="55">
        <f t="shared" si="29"/>
        <v>18055.47</v>
      </c>
      <c r="Z66" s="55">
        <f t="shared" si="29"/>
        <v>65050.33</v>
      </c>
      <c r="AA66" s="56">
        <f t="shared" si="29"/>
        <v>6346.369999999999</v>
      </c>
      <c r="AB66" s="55">
        <f t="shared" si="29"/>
        <v>89452.170000000013</v>
      </c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57"/>
      <c r="Z67" s="57"/>
      <c r="AA67" s="1"/>
      <c r="AB67" s="1"/>
    </row>
    <row r="68" spans="1:28" ht="15.75" x14ac:dyDescent="0.25">
      <c r="A68" s="1"/>
      <c r="B68" s="1"/>
      <c r="C68" s="3" t="s">
        <v>151</v>
      </c>
      <c r="D68" s="1"/>
      <c r="E68" s="1">
        <f>E7+E8+E12+E13+E14+E15+E16+E17+E18+E19+E20+E21+E22+E23+E24+E28+E29+E30+E31+E36+E37+E38+E39+E40+E41+E42+E43+E44+E46+E47+E48+E49+E50+E51+E52+E56+E57+E58+E59+E60+E61</f>
        <v>317318.34000000014</v>
      </c>
      <c r="F68" s="1">
        <f>E68*17.5%</f>
        <v>55530.709500000019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5"/>
      <c r="Y68" s="1"/>
      <c r="Z68" s="1"/>
      <c r="AA68" s="1"/>
      <c r="AB68" s="1"/>
    </row>
    <row r="69" spans="1:28" ht="15.75" x14ac:dyDescent="0.25">
      <c r="A69" s="1"/>
      <c r="B69" s="1"/>
      <c r="C69" s="3" t="s">
        <v>152</v>
      </c>
      <c r="D69" s="1"/>
      <c r="E69" s="1">
        <f>E68</f>
        <v>317318.34000000014</v>
      </c>
      <c r="F69" s="1">
        <f>E69*3%</f>
        <v>9519.5502000000033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</row>
    <row r="70" spans="1:28" ht="15.75" x14ac:dyDescent="0.25">
      <c r="A70" s="1"/>
      <c r="B70" s="1"/>
      <c r="C70" s="1"/>
      <c r="D70" s="1"/>
      <c r="E70" s="1"/>
      <c r="F70" s="1">
        <f>SUM(F68:F69)</f>
        <v>65050.259700000024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</row>
    <row r="71" spans="1:28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</row>
    <row r="72" spans="1:28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</row>
    <row r="73" spans="1:28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</row>
    <row r="74" spans="1:28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</row>
    <row r="75" spans="1:28" ht="16.5" thickBot="1" x14ac:dyDescent="0.3">
      <c r="A75" s="1"/>
      <c r="B75" s="1"/>
      <c r="C75" s="1"/>
      <c r="D75" s="1"/>
      <c r="E75" s="60"/>
      <c r="F75" s="60"/>
      <c r="G75" s="43"/>
      <c r="H75" s="43"/>
      <c r="I75" s="43"/>
      <c r="J75" s="43"/>
      <c r="K75" s="43"/>
      <c r="L75" s="43"/>
      <c r="M75" s="43"/>
      <c r="N75" s="1"/>
      <c r="O75" s="1"/>
      <c r="P75" s="1"/>
      <c r="Q75" s="1"/>
      <c r="R75" s="1"/>
      <c r="S75" s="1"/>
      <c r="T75" s="1"/>
      <c r="U75" s="61"/>
      <c r="V75" s="61"/>
      <c r="W75" s="61"/>
      <c r="X75" s="2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62" t="s">
        <v>153</v>
      </c>
      <c r="F76" s="61"/>
      <c r="G76" s="43"/>
      <c r="H76" s="43"/>
      <c r="I76" s="43"/>
      <c r="J76" s="43"/>
      <c r="K76" s="43"/>
      <c r="L76" s="43"/>
      <c r="M76" s="43"/>
      <c r="N76" s="1"/>
      <c r="O76" s="1"/>
      <c r="P76" s="1"/>
      <c r="Q76" s="1"/>
      <c r="R76" s="1"/>
      <c r="S76" s="1"/>
      <c r="T76" s="1"/>
      <c r="U76" s="1"/>
      <c r="V76" s="1"/>
      <c r="W76" s="1"/>
      <c r="X76" s="63" t="s">
        <v>154</v>
      </c>
      <c r="Y76" s="63"/>
      <c r="Z76" s="43"/>
      <c r="AA76" s="1"/>
      <c r="AB76" s="1"/>
    </row>
    <row r="77" spans="1:28" ht="15.75" x14ac:dyDescent="0.25">
      <c r="A77" s="1"/>
      <c r="B77" s="1"/>
      <c r="C77" s="1"/>
      <c r="D77" s="1"/>
      <c r="E77" s="39" t="s">
        <v>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 t="s">
        <v>155</v>
      </c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 t="s">
        <v>156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</sheetData>
  <mergeCells count="5">
    <mergeCell ref="B4:AB4"/>
    <mergeCell ref="E75:F75"/>
    <mergeCell ref="U75:W75"/>
    <mergeCell ref="E76:F76"/>
    <mergeCell ref="X76:Y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dcterms:created xsi:type="dcterms:W3CDTF">2022-04-05T14:00:54Z</dcterms:created>
  <dcterms:modified xsi:type="dcterms:W3CDTF">2022-06-03T13:38:48Z</dcterms:modified>
</cp:coreProperties>
</file>